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ภาคเรียนที่ 1 ปีการศึกษา 2569\ตัวอย่าง ปพ.5\"/>
    </mc:Choice>
  </mc:AlternateContent>
  <bookViews>
    <workbookView xWindow="0" yWindow="0" windowWidth="20490" windowHeight="7275" activeTab="2"/>
  </bookViews>
  <sheets>
    <sheet name="ปก" sheetId="1" r:id="rId1"/>
    <sheet name="ข้อมูลพื้นฐาน" sheetId="36" r:id="rId2"/>
    <sheet name="ใบรายชื่อ" sheetId="34" r:id="rId3"/>
    <sheet name="เวลาเรียน" sheetId="35" r:id="rId4"/>
    <sheet name="คะแนน" sheetId="30" r:id="rId5"/>
    <sheet name="คุณลักษณะ" sheetId="32" r:id="rId6"/>
    <sheet name="อ่านคิดเขียน" sheetId="33" r:id="rId7"/>
    <sheet name="สาระเรียนรู้" sheetId="37" r:id="rId8"/>
  </sheets>
  <definedNames>
    <definedName name="_xlnm.Print_Area" localSheetId="4">คะแนน!$A$1:$AI$35</definedName>
    <definedName name="_xlnm.Print_Titles" localSheetId="6">อ่านคิดเขียน!$A:$E,อ่านคิดเขียน!$1:$5</definedName>
  </definedName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2" i="37" l="1"/>
  <c r="H2" i="37"/>
  <c r="F2" i="37"/>
  <c r="Q1" i="37"/>
  <c r="N1" i="37"/>
  <c r="J1" i="37"/>
  <c r="C1" i="37"/>
  <c r="Q3" i="34"/>
  <c r="M3" i="34"/>
  <c r="V2" i="34"/>
  <c r="S2" i="34"/>
  <c r="B12" i="1"/>
  <c r="D4" i="34"/>
  <c r="U3" i="34"/>
  <c r="A1" i="34"/>
  <c r="AF5" i="30"/>
  <c r="AA5" i="30"/>
  <c r="O5" i="30"/>
  <c r="J5" i="30"/>
  <c r="C34" i="35"/>
  <c r="U34" i="35"/>
  <c r="AG34" i="35"/>
  <c r="AH34" i="35"/>
  <c r="AI34" i="35"/>
  <c r="C35" i="35"/>
  <c r="U35" i="35"/>
  <c r="AG35" i="35"/>
  <c r="AH35" i="35"/>
  <c r="AI35" i="35"/>
  <c r="AG36" i="35"/>
  <c r="AH36" i="35"/>
  <c r="AI36" i="35"/>
  <c r="AG37" i="35"/>
  <c r="AH37" i="35"/>
  <c r="AI37" i="35"/>
  <c r="C9" i="35"/>
  <c r="C10" i="35"/>
  <c r="C11" i="35"/>
  <c r="C12" i="35"/>
  <c r="C13" i="35"/>
  <c r="C14" i="35"/>
  <c r="C15" i="35"/>
  <c r="C16" i="35"/>
  <c r="C17" i="35"/>
  <c r="C18" i="35"/>
  <c r="C19" i="35"/>
  <c r="C20" i="35"/>
  <c r="C21" i="35"/>
  <c r="C22" i="35"/>
  <c r="C23" i="35"/>
  <c r="C24" i="35"/>
  <c r="C25" i="35"/>
  <c r="C26" i="35"/>
  <c r="C27" i="35"/>
  <c r="C28" i="35"/>
  <c r="C29" i="35"/>
  <c r="C30" i="35"/>
  <c r="C31" i="35"/>
  <c r="C32" i="35"/>
  <c r="C33" i="35"/>
  <c r="C36" i="35"/>
  <c r="C37" i="35"/>
  <c r="B9" i="35"/>
  <c r="B10" i="35"/>
  <c r="B11" i="35"/>
  <c r="B12" i="35"/>
  <c r="B13" i="35"/>
  <c r="B14" i="35"/>
  <c r="B15" i="35"/>
  <c r="B16" i="35"/>
  <c r="B17" i="35"/>
  <c r="B18" i="35"/>
  <c r="B19" i="35"/>
  <c r="B20" i="35"/>
  <c r="B21" i="35"/>
  <c r="B22" i="35"/>
  <c r="B23" i="35"/>
  <c r="B24" i="35"/>
  <c r="B25" i="35"/>
  <c r="B26" i="35"/>
  <c r="B27" i="35"/>
  <c r="B28" i="35"/>
  <c r="B29" i="35"/>
  <c r="B30" i="35"/>
  <c r="B31" i="35"/>
  <c r="B32" i="35"/>
  <c r="B33" i="35"/>
  <c r="B34" i="35"/>
  <c r="B35" i="35"/>
  <c r="B36" i="35"/>
  <c r="B37" i="35"/>
  <c r="C8" i="35"/>
  <c r="B8" i="35"/>
  <c r="C7" i="33"/>
  <c r="N7" i="33"/>
  <c r="C8" i="33"/>
  <c r="N8" i="33"/>
  <c r="C9" i="33"/>
  <c r="N9" i="33"/>
  <c r="C10" i="33"/>
  <c r="N10" i="33"/>
  <c r="C11" i="33"/>
  <c r="N11" i="33"/>
  <c r="C12" i="33"/>
  <c r="C13" i="33"/>
  <c r="N13" i="33"/>
  <c r="C14" i="33"/>
  <c r="N14" i="33"/>
  <c r="C15" i="33"/>
  <c r="N15" i="33"/>
  <c r="C16" i="33"/>
  <c r="N16" i="33"/>
  <c r="C17" i="33"/>
  <c r="N17" i="33"/>
  <c r="C18" i="33"/>
  <c r="N18" i="33"/>
  <c r="C19" i="33"/>
  <c r="N19" i="33"/>
  <c r="C20" i="33"/>
  <c r="C21" i="33"/>
  <c r="N21" i="33"/>
  <c r="C22" i="33"/>
  <c r="N22" i="33"/>
  <c r="C23" i="33"/>
  <c r="N23" i="33"/>
  <c r="C24" i="33"/>
  <c r="N24" i="33"/>
  <c r="C25" i="33"/>
  <c r="N25" i="33"/>
  <c r="C26" i="33"/>
  <c r="N26" i="33"/>
  <c r="C27" i="33"/>
  <c r="N27" i="33"/>
  <c r="C28" i="33"/>
  <c r="N28" i="33"/>
  <c r="C29" i="33"/>
  <c r="N29" i="33"/>
  <c r="C30" i="33"/>
  <c r="N30" i="33"/>
  <c r="C31" i="33"/>
  <c r="N31" i="33"/>
  <c r="C32" i="33"/>
  <c r="N32" i="33"/>
  <c r="C33" i="33"/>
  <c r="N33" i="33"/>
  <c r="C34" i="33"/>
  <c r="N34" i="33"/>
  <c r="C35" i="33"/>
  <c r="N35" i="33"/>
  <c r="B7" i="33"/>
  <c r="B8" i="33"/>
  <c r="B9" i="33"/>
  <c r="B10" i="33"/>
  <c r="B11" i="33"/>
  <c r="B12" i="33"/>
  <c r="B13" i="33"/>
  <c r="B14" i="33"/>
  <c r="B15" i="33"/>
  <c r="B16" i="33"/>
  <c r="B17" i="33"/>
  <c r="B18" i="33"/>
  <c r="B19" i="33"/>
  <c r="B20" i="33"/>
  <c r="B21" i="33"/>
  <c r="B22" i="33"/>
  <c r="B23" i="33"/>
  <c r="B24" i="33"/>
  <c r="B25" i="33"/>
  <c r="B26" i="33"/>
  <c r="B27" i="33"/>
  <c r="B28" i="33"/>
  <c r="B29" i="33"/>
  <c r="B30" i="33"/>
  <c r="B31" i="33"/>
  <c r="B32" i="33"/>
  <c r="B33" i="33"/>
  <c r="B34" i="33"/>
  <c r="B35" i="33"/>
  <c r="C6" i="33"/>
  <c r="N6" i="33"/>
  <c r="B6" i="33"/>
  <c r="C32" i="32"/>
  <c r="N32" i="32"/>
  <c r="O32" i="32"/>
  <c r="C7" i="32"/>
  <c r="N7" i="32"/>
  <c r="C8" i="32"/>
  <c r="N8" i="32"/>
  <c r="O8" i="32"/>
  <c r="C9" i="32"/>
  <c r="N9" i="32"/>
  <c r="C10" i="32"/>
  <c r="N10" i="32"/>
  <c r="C11" i="32"/>
  <c r="N11" i="32"/>
  <c r="C12" i="32"/>
  <c r="N12" i="32"/>
  <c r="C13" i="32"/>
  <c r="N13" i="32"/>
  <c r="C14" i="32"/>
  <c r="N14" i="32"/>
  <c r="C15" i="32"/>
  <c r="N15" i="32"/>
  <c r="C16" i="32"/>
  <c r="N16" i="32"/>
  <c r="O16" i="32"/>
  <c r="C17" i="32"/>
  <c r="C18" i="32"/>
  <c r="N18" i="32"/>
  <c r="C19" i="32"/>
  <c r="N19" i="32"/>
  <c r="C20" i="32"/>
  <c r="N20" i="32"/>
  <c r="C21" i="32"/>
  <c r="C22" i="32"/>
  <c r="N22" i="32"/>
  <c r="C23" i="32"/>
  <c r="N23" i="32"/>
  <c r="C24" i="32"/>
  <c r="N24" i="32"/>
  <c r="O24" i="32"/>
  <c r="C25" i="32"/>
  <c r="C26" i="32"/>
  <c r="N26" i="32"/>
  <c r="C27" i="32"/>
  <c r="N27" i="32"/>
  <c r="C28" i="32"/>
  <c r="N28" i="32"/>
  <c r="C29" i="32"/>
  <c r="C30" i="32"/>
  <c r="N30" i="32"/>
  <c r="C31" i="32"/>
  <c r="N31" i="32"/>
  <c r="C33" i="32"/>
  <c r="C34" i="32"/>
  <c r="N34" i="32"/>
  <c r="C35" i="32"/>
  <c r="N35" i="32"/>
  <c r="C6" i="32"/>
  <c r="N6" i="32"/>
  <c r="O6" i="32"/>
  <c r="B7" i="32"/>
  <c r="B8" i="32"/>
  <c r="B9" i="32"/>
  <c r="B10" i="32"/>
  <c r="B11" i="32"/>
  <c r="B12" i="32"/>
  <c r="B13" i="32"/>
  <c r="B14" i="32"/>
  <c r="B15" i="32"/>
  <c r="B16" i="32"/>
  <c r="B17" i="32"/>
  <c r="B18" i="32"/>
  <c r="B19" i="32"/>
  <c r="B20" i="32"/>
  <c r="B21" i="32"/>
  <c r="B22" i="32"/>
  <c r="B23" i="32"/>
  <c r="B24" i="32"/>
  <c r="B25" i="32"/>
  <c r="B26" i="32"/>
  <c r="B27" i="32"/>
  <c r="B28" i="32"/>
  <c r="B29" i="32"/>
  <c r="B30" i="32"/>
  <c r="B31" i="32"/>
  <c r="B32" i="32"/>
  <c r="B33" i="32"/>
  <c r="B34" i="32"/>
  <c r="B35" i="32"/>
  <c r="B6" i="32"/>
  <c r="C35" i="30"/>
  <c r="T35" i="30"/>
  <c r="AG35" i="30"/>
  <c r="C33" i="30"/>
  <c r="O33" i="30"/>
  <c r="P35" i="30"/>
  <c r="B7" i="30"/>
  <c r="S7" i="30"/>
  <c r="B8" i="30"/>
  <c r="S8" i="30"/>
  <c r="B9" i="30"/>
  <c r="S9" i="30"/>
  <c r="B10" i="30"/>
  <c r="S10" i="30"/>
  <c r="B11" i="30"/>
  <c r="S11" i="30"/>
  <c r="B12" i="30"/>
  <c r="S12" i="30"/>
  <c r="B13" i="30"/>
  <c r="S13" i="30"/>
  <c r="B14" i="30"/>
  <c r="S14" i="30"/>
  <c r="B15" i="30"/>
  <c r="S15" i="30"/>
  <c r="B16" i="30"/>
  <c r="S16" i="30"/>
  <c r="B17" i="30"/>
  <c r="S17" i="30"/>
  <c r="B18" i="30"/>
  <c r="S18" i="30"/>
  <c r="B19" i="30"/>
  <c r="S19" i="30"/>
  <c r="B20" i="30"/>
  <c r="S20" i="30"/>
  <c r="B21" i="30"/>
  <c r="S21" i="30"/>
  <c r="B22" i="30"/>
  <c r="S22" i="30"/>
  <c r="B23" i="30"/>
  <c r="S23" i="30"/>
  <c r="B24" i="30"/>
  <c r="S24" i="30"/>
  <c r="B25" i="30"/>
  <c r="S25" i="30"/>
  <c r="B26" i="30"/>
  <c r="S26" i="30"/>
  <c r="B27" i="30"/>
  <c r="S27" i="30"/>
  <c r="B28" i="30"/>
  <c r="S28" i="30"/>
  <c r="B29" i="30"/>
  <c r="S29" i="30"/>
  <c r="B30" i="30"/>
  <c r="S30" i="30"/>
  <c r="B31" i="30"/>
  <c r="S31" i="30"/>
  <c r="B32" i="30"/>
  <c r="S32" i="30"/>
  <c r="B33" i="30"/>
  <c r="S33" i="30"/>
  <c r="B34" i="30"/>
  <c r="S34" i="30"/>
  <c r="B35" i="30"/>
  <c r="S35" i="30"/>
  <c r="B6" i="30"/>
  <c r="S6" i="30"/>
  <c r="C7" i="30"/>
  <c r="J7" i="30"/>
  <c r="C8" i="30"/>
  <c r="J8" i="30"/>
  <c r="C9" i="30"/>
  <c r="J9" i="30"/>
  <c r="C10" i="30"/>
  <c r="C11" i="30"/>
  <c r="T11" i="30"/>
  <c r="C12" i="30"/>
  <c r="C13" i="30"/>
  <c r="O13" i="30"/>
  <c r="C14" i="30"/>
  <c r="T14" i="30"/>
  <c r="C15" i="30"/>
  <c r="C16" i="30"/>
  <c r="C17" i="30"/>
  <c r="O17" i="30"/>
  <c r="C18" i="30"/>
  <c r="C19" i="30"/>
  <c r="T19" i="30"/>
  <c r="C20" i="30"/>
  <c r="C21" i="30"/>
  <c r="O21" i="30"/>
  <c r="C22" i="30"/>
  <c r="T22" i="30"/>
  <c r="C23" i="30"/>
  <c r="C24" i="30"/>
  <c r="J24" i="30"/>
  <c r="C25" i="30"/>
  <c r="J25" i="30"/>
  <c r="C26" i="30"/>
  <c r="C27" i="30"/>
  <c r="T27" i="30"/>
  <c r="AF27" i="30"/>
  <c r="C28" i="30"/>
  <c r="C29" i="30"/>
  <c r="J29" i="30"/>
  <c r="C30" i="30"/>
  <c r="T30" i="30"/>
  <c r="AF30" i="30"/>
  <c r="C31" i="30"/>
  <c r="T31" i="30"/>
  <c r="AF31" i="30"/>
  <c r="C32" i="30"/>
  <c r="J33" i="30"/>
  <c r="C34" i="30"/>
  <c r="T34" i="30"/>
  <c r="AF35" i="30"/>
  <c r="C6" i="30"/>
  <c r="T13" i="30"/>
  <c r="AA13" i="30"/>
  <c r="O32" i="33"/>
  <c r="O24" i="33"/>
  <c r="O28" i="33"/>
  <c r="O16" i="33"/>
  <c r="O10" i="33"/>
  <c r="O27" i="30"/>
  <c r="N20" i="33"/>
  <c r="O20" i="33"/>
  <c r="T29" i="30"/>
  <c r="O28" i="32"/>
  <c r="O20" i="32"/>
  <c r="O12" i="32"/>
  <c r="O22" i="33"/>
  <c r="O8" i="33"/>
  <c r="N12" i="33"/>
  <c r="O12" i="33"/>
  <c r="O30" i="30"/>
  <c r="T21" i="30"/>
  <c r="O6" i="33"/>
  <c r="O26" i="33"/>
  <c r="O6" i="30"/>
  <c r="T6" i="30"/>
  <c r="T24" i="30"/>
  <c r="O24" i="30"/>
  <c r="P24" i="30"/>
  <c r="O12" i="30"/>
  <c r="T12" i="30"/>
  <c r="T32" i="30"/>
  <c r="O32" i="30"/>
  <c r="T16" i="30"/>
  <c r="O16" i="30"/>
  <c r="J6" i="30"/>
  <c r="J32" i="30"/>
  <c r="P32" i="30"/>
  <c r="J16" i="30"/>
  <c r="O28" i="30"/>
  <c r="T28" i="30"/>
  <c r="O20" i="30"/>
  <c r="T20" i="30"/>
  <c r="O8" i="30"/>
  <c r="P8" i="30"/>
  <c r="T8" i="30"/>
  <c r="J20" i="30"/>
  <c r="J28" i="30"/>
  <c r="J12" i="30"/>
  <c r="J31" i="30"/>
  <c r="J19" i="30"/>
  <c r="AA31" i="30"/>
  <c r="AG31" i="30"/>
  <c r="N33" i="32"/>
  <c r="O33" i="32"/>
  <c r="N29" i="32"/>
  <c r="O29" i="32"/>
  <c r="N25" i="32"/>
  <c r="O25" i="32"/>
  <c r="N21" i="32"/>
  <c r="O21" i="32"/>
  <c r="N17" i="32"/>
  <c r="O17" i="32"/>
  <c r="O34" i="32"/>
  <c r="O18" i="32"/>
  <c r="P33" i="30"/>
  <c r="AA29" i="30"/>
  <c r="O30" i="32"/>
  <c r="O23" i="30"/>
  <c r="T23" i="30"/>
  <c r="AF19" i="30"/>
  <c r="O15" i="30"/>
  <c r="T15" i="30"/>
  <c r="O7" i="30"/>
  <c r="P7" i="30"/>
  <c r="T7" i="30"/>
  <c r="J35" i="30"/>
  <c r="J27" i="30"/>
  <c r="P27" i="30"/>
  <c r="J23" i="30"/>
  <c r="J15" i="30"/>
  <c r="J11" i="30"/>
  <c r="O35" i="30"/>
  <c r="O19" i="30"/>
  <c r="O11" i="30"/>
  <c r="AH34" i="30"/>
  <c r="AI34" i="30"/>
  <c r="AA34" i="30"/>
  <c r="AA30" i="30"/>
  <c r="AG30" i="30"/>
  <c r="T26" i="30"/>
  <c r="O26" i="30"/>
  <c r="AF22" i="30"/>
  <c r="AA22" i="30"/>
  <c r="T18" i="30"/>
  <c r="O18" i="30"/>
  <c r="AF14" i="30"/>
  <c r="AA14" i="30"/>
  <c r="T10" i="30"/>
  <c r="O10" i="30"/>
  <c r="J34" i="30"/>
  <c r="J30" i="30"/>
  <c r="J26" i="30"/>
  <c r="J22" i="30"/>
  <c r="J18" i="30"/>
  <c r="J14" i="30"/>
  <c r="J10" i="30"/>
  <c r="P34" i="30"/>
  <c r="O29" i="30"/>
  <c r="P29" i="30"/>
  <c r="O25" i="30"/>
  <c r="P25" i="30"/>
  <c r="O22" i="30"/>
  <c r="O9" i="30"/>
  <c r="P9" i="30"/>
  <c r="T33" i="30"/>
  <c r="T25" i="30"/>
  <c r="T17" i="30"/>
  <c r="T9" i="30"/>
  <c r="AG34" i="30"/>
  <c r="AF29" i="30"/>
  <c r="O22" i="32"/>
  <c r="O30" i="33"/>
  <c r="O14" i="33"/>
  <c r="AA21" i="30"/>
  <c r="O14" i="32"/>
  <c r="AH35" i="30"/>
  <c r="AI35" i="30"/>
  <c r="AF11" i="30"/>
  <c r="J21" i="30"/>
  <c r="P21" i="30"/>
  <c r="J17" i="30"/>
  <c r="P17" i="30"/>
  <c r="J13" i="30"/>
  <c r="P13" i="30"/>
  <c r="O34" i="30"/>
  <c r="O31" i="30"/>
  <c r="P31" i="30"/>
  <c r="O14" i="30"/>
  <c r="AA35" i="30"/>
  <c r="AA27" i="30"/>
  <c r="AG27" i="30"/>
  <c r="AA19" i="30"/>
  <c r="AA11" i="30"/>
  <c r="AF34" i="30"/>
  <c r="AF21" i="30"/>
  <c r="AG21" i="30"/>
  <c r="O26" i="32"/>
  <c r="O10" i="32"/>
  <c r="O34" i="33"/>
  <c r="O18" i="33"/>
  <c r="O35" i="32"/>
  <c r="O31" i="32"/>
  <c r="O27" i="32"/>
  <c r="O23" i="32"/>
  <c r="O19" i="32"/>
  <c r="O15" i="32"/>
  <c r="O13" i="32"/>
  <c r="O11" i="32"/>
  <c r="O9" i="32"/>
  <c r="O7" i="32"/>
  <c r="O35" i="33"/>
  <c r="O33" i="33"/>
  <c r="O31" i="33"/>
  <c r="O29" i="33"/>
  <c r="O27" i="33"/>
  <c r="O25" i="33"/>
  <c r="O23" i="33"/>
  <c r="O21" i="33"/>
  <c r="O19" i="33"/>
  <c r="O17" i="33"/>
  <c r="O15" i="33"/>
  <c r="O13" i="33"/>
  <c r="O11" i="33"/>
  <c r="O9" i="33"/>
  <c r="O7" i="33"/>
  <c r="C1" i="35"/>
  <c r="AF13" i="30"/>
  <c r="AG13" i="30"/>
  <c r="P14" i="30"/>
  <c r="P30" i="30"/>
  <c r="P10" i="30"/>
  <c r="P12" i="30"/>
  <c r="P28" i="30"/>
  <c r="P19" i="30"/>
  <c r="P18" i="30"/>
  <c r="P15" i="30"/>
  <c r="AH19" i="30"/>
  <c r="AI19" i="30"/>
  <c r="AG29" i="30"/>
  <c r="P16" i="30"/>
  <c r="AH13" i="30"/>
  <c r="AI13" i="30"/>
  <c r="P22" i="30"/>
  <c r="P23" i="30"/>
  <c r="P20" i="30"/>
  <c r="AH27" i="30"/>
  <c r="AI27" i="30"/>
  <c r="P6" i="30"/>
  <c r="AF28" i="30"/>
  <c r="AA28" i="30"/>
  <c r="AA26" i="30"/>
  <c r="AF26" i="30"/>
  <c r="AF7" i="30"/>
  <c r="AA7" i="30"/>
  <c r="AH7" i="30"/>
  <c r="AI7" i="30"/>
  <c r="AF6" i="30"/>
  <c r="AA6" i="30"/>
  <c r="AH31" i="30"/>
  <c r="AI31" i="30"/>
  <c r="AF10" i="30"/>
  <c r="AA10" i="30"/>
  <c r="AH21" i="30"/>
  <c r="AI21" i="30"/>
  <c r="AA20" i="30"/>
  <c r="AF20" i="30"/>
  <c r="AF16" i="30"/>
  <c r="AA16" i="30"/>
  <c r="AA17" i="30"/>
  <c r="AF17" i="30"/>
  <c r="AH30" i="30"/>
  <c r="AI30" i="30"/>
  <c r="AG19" i="30"/>
  <c r="AA12" i="30"/>
  <c r="AF12" i="30"/>
  <c r="AA33" i="30"/>
  <c r="AH33" i="30"/>
  <c r="AI33" i="30"/>
  <c r="AF33" i="30"/>
  <c r="P26" i="30"/>
  <c r="AF32" i="30"/>
  <c r="AA32" i="30"/>
  <c r="AH32" i="30"/>
  <c r="AI32" i="30"/>
  <c r="AA9" i="30"/>
  <c r="AF9" i="30"/>
  <c r="AF18" i="30"/>
  <c r="AA18" i="30"/>
  <c r="P11" i="30"/>
  <c r="AH11" i="30"/>
  <c r="AI11" i="30"/>
  <c r="AG11" i="30"/>
  <c r="AA25" i="30"/>
  <c r="AF25" i="30"/>
  <c r="AG14" i="30"/>
  <c r="AH14" i="30"/>
  <c r="AI14" i="30"/>
  <c r="AG22" i="30"/>
  <c r="AH22" i="30"/>
  <c r="AI22" i="30"/>
  <c r="AF15" i="30"/>
  <c r="AA15" i="30"/>
  <c r="AF23" i="30"/>
  <c r="AA23" i="30"/>
  <c r="AH29" i="30"/>
  <c r="AI29" i="30"/>
  <c r="AF8" i="30"/>
  <c r="AA8" i="30"/>
  <c r="AF24" i="30"/>
  <c r="AA24" i="30"/>
  <c r="AH28" i="30"/>
  <c r="AI28" i="30"/>
  <c r="AG17" i="30"/>
  <c r="AH15" i="30"/>
  <c r="AI15" i="30"/>
  <c r="AH8" i="30"/>
  <c r="AI8" i="30"/>
  <c r="AH25" i="30"/>
  <c r="AI25" i="30"/>
  <c r="AG6" i="30"/>
  <c r="AH26" i="30"/>
  <c r="AI26" i="30"/>
  <c r="AG24" i="30"/>
  <c r="AH24" i="30"/>
  <c r="AI24" i="30"/>
  <c r="AG26" i="30"/>
  <c r="AH12" i="30"/>
  <c r="AI12" i="30"/>
  <c r="AH20" i="30"/>
  <c r="AI20" i="30"/>
  <c r="AH23" i="30"/>
  <c r="AI23" i="30"/>
  <c r="AH16" i="30"/>
  <c r="AI16" i="30"/>
  <c r="AH6" i="30"/>
  <c r="AI6" i="30"/>
  <c r="AG32" i="30"/>
  <c r="AG23" i="30"/>
  <c r="AG20" i="30"/>
  <c r="AG18" i="30"/>
  <c r="AG10" i="30"/>
  <c r="AG15" i="30"/>
  <c r="AG9" i="30"/>
  <c r="AH17" i="30"/>
  <c r="AI17" i="30"/>
  <c r="AG16" i="30"/>
  <c r="AG8" i="30"/>
  <c r="AG25" i="30"/>
  <c r="AH18" i="30"/>
  <c r="AI18" i="30"/>
  <c r="AH9" i="30"/>
  <c r="AI9" i="30"/>
  <c r="AG33" i="30"/>
  <c r="AG12" i="30"/>
  <c r="AH10" i="30"/>
  <c r="AI10" i="30"/>
  <c r="AG7" i="30"/>
  <c r="AG28" i="30"/>
  <c r="D8" i="1"/>
  <c r="U27" i="35"/>
  <c r="U28" i="35"/>
  <c r="U29" i="35"/>
  <c r="U30" i="35"/>
  <c r="U31" i="35"/>
  <c r="U32" i="35"/>
  <c r="U33" i="35"/>
  <c r="T27" i="35"/>
  <c r="T28" i="35"/>
  <c r="T29" i="35"/>
  <c r="T30" i="35"/>
  <c r="T31" i="35"/>
  <c r="T32" i="35"/>
  <c r="T33" i="35"/>
  <c r="T34" i="35"/>
  <c r="T35" i="35"/>
  <c r="J10" i="1"/>
  <c r="M8" i="1"/>
  <c r="M2" i="33"/>
  <c r="H2" i="33"/>
  <c r="F2" i="33"/>
  <c r="O1" i="33"/>
  <c r="L1" i="33"/>
  <c r="H1" i="33"/>
  <c r="C1" i="33"/>
  <c r="M2" i="32"/>
  <c r="H2" i="32"/>
  <c r="F2" i="32"/>
  <c r="O1" i="32"/>
  <c r="L1" i="32"/>
  <c r="H1" i="32"/>
  <c r="C1" i="32"/>
  <c r="H2" i="30"/>
  <c r="M2" i="30"/>
  <c r="F2" i="30"/>
  <c r="P1" i="30"/>
  <c r="L1" i="30"/>
  <c r="H1" i="30"/>
  <c r="C1" i="30"/>
  <c r="L2" i="35"/>
  <c r="F2" i="35"/>
  <c r="D2" i="35"/>
  <c r="P1" i="35"/>
  <c r="L1" i="35"/>
  <c r="H1" i="35"/>
  <c r="A32" i="1"/>
  <c r="H32" i="1"/>
  <c r="B11" i="1"/>
  <c r="I9" i="1"/>
  <c r="B9" i="1"/>
  <c r="N7" i="1"/>
  <c r="J7" i="1"/>
  <c r="F7" i="1"/>
  <c r="C7" i="1"/>
  <c r="K6" i="1"/>
  <c r="C6" i="1"/>
  <c r="B5" i="1"/>
  <c r="Y2" i="30"/>
  <c r="X2" i="35"/>
  <c r="W2" i="30"/>
  <c r="AD2" i="30"/>
  <c r="AI1" i="30"/>
  <c r="AF1" i="30"/>
  <c r="Z1" i="30"/>
  <c r="T1" i="30"/>
  <c r="AC2" i="35"/>
  <c r="AH1" i="35"/>
  <c r="AD1" i="35"/>
  <c r="Z1" i="35"/>
  <c r="U1" i="35"/>
  <c r="V2" i="35"/>
  <c r="AG33" i="35"/>
  <c r="AH30" i="35"/>
  <c r="AH28" i="35"/>
  <c r="AH33" i="35"/>
  <c r="AG31" i="35"/>
  <c r="AG29" i="35"/>
  <c r="AG27" i="35"/>
  <c r="AG32" i="35"/>
  <c r="AH31" i="35"/>
  <c r="AH29" i="35"/>
  <c r="AH27" i="35"/>
  <c r="AH32" i="35"/>
  <c r="AG30" i="35"/>
  <c r="AG28" i="35"/>
  <c r="AI28" i="35"/>
  <c r="A7" i="32"/>
  <c r="A8" i="32"/>
  <c r="A9" i="32"/>
  <c r="A10" i="32"/>
  <c r="A11" i="32"/>
  <c r="A12" i="32"/>
  <c r="A13" i="32"/>
  <c r="A14" i="32"/>
  <c r="A15" i="32"/>
  <c r="A16" i="32"/>
  <c r="A17" i="32"/>
  <c r="A18" i="32"/>
  <c r="A19" i="32"/>
  <c r="A20" i="32"/>
  <c r="A21" i="32"/>
  <c r="A22" i="32"/>
  <c r="A23" i="32"/>
  <c r="A24" i="32"/>
  <c r="A25" i="32"/>
  <c r="A26" i="32"/>
  <c r="A27" i="32"/>
  <c r="A28" i="32"/>
  <c r="A29" i="32"/>
  <c r="A30" i="32"/>
  <c r="A31" i="32"/>
  <c r="A32" i="32"/>
  <c r="A33" i="32"/>
  <c r="A34" i="32"/>
  <c r="A35" i="32"/>
  <c r="A6" i="32"/>
  <c r="A7" i="30"/>
  <c r="R7" i="30"/>
  <c r="A8" i="30"/>
  <c r="R8" i="30"/>
  <c r="A9" i="30"/>
  <c r="R9" i="30"/>
  <c r="A10" i="30"/>
  <c r="R10" i="30"/>
  <c r="A11" i="30"/>
  <c r="R11" i="30"/>
  <c r="A12" i="30"/>
  <c r="R12" i="30"/>
  <c r="A13" i="30"/>
  <c r="R13" i="30"/>
  <c r="A14" i="30"/>
  <c r="R14" i="30"/>
  <c r="A15" i="30"/>
  <c r="R15" i="30"/>
  <c r="A16" i="30"/>
  <c r="R16" i="30"/>
  <c r="A17" i="30"/>
  <c r="R17" i="30"/>
  <c r="A18" i="30"/>
  <c r="R18" i="30"/>
  <c r="A19" i="30"/>
  <c r="R19" i="30"/>
  <c r="A20" i="30"/>
  <c r="R20" i="30"/>
  <c r="A21" i="30"/>
  <c r="R21" i="30"/>
  <c r="A22" i="30"/>
  <c r="R22" i="30"/>
  <c r="A23" i="30"/>
  <c r="R23" i="30"/>
  <c r="A24" i="30"/>
  <c r="R24" i="30"/>
  <c r="A25" i="30"/>
  <c r="R25" i="30"/>
  <c r="A26" i="30"/>
  <c r="R26" i="30"/>
  <c r="A27" i="30"/>
  <c r="R27" i="30"/>
  <c r="A28" i="30"/>
  <c r="R28" i="30"/>
  <c r="A29" i="30"/>
  <c r="R29" i="30"/>
  <c r="A30" i="30"/>
  <c r="R30" i="30"/>
  <c r="A31" i="30"/>
  <c r="R31" i="30"/>
  <c r="A32" i="30"/>
  <c r="R32" i="30"/>
  <c r="A33" i="30"/>
  <c r="R33" i="30"/>
  <c r="A34" i="30"/>
  <c r="R34" i="30"/>
  <c r="A35" i="30"/>
  <c r="R35" i="30"/>
  <c r="A6" i="30"/>
  <c r="R6" i="30"/>
  <c r="U9" i="35"/>
  <c r="U10" i="35"/>
  <c r="U11" i="35"/>
  <c r="U12" i="35"/>
  <c r="U13" i="35"/>
  <c r="U14" i="35"/>
  <c r="U15" i="35"/>
  <c r="U16" i="35"/>
  <c r="U17" i="35"/>
  <c r="U18" i="35"/>
  <c r="U19" i="35"/>
  <c r="U20" i="35"/>
  <c r="U21" i="35"/>
  <c r="U22" i="35"/>
  <c r="U23" i="35"/>
  <c r="U24" i="35"/>
  <c r="U25" i="35"/>
  <c r="U26" i="35"/>
  <c r="U8" i="35"/>
  <c r="A10" i="35"/>
  <c r="S10" i="35"/>
  <c r="A11" i="35"/>
  <c r="S11" i="35"/>
  <c r="A12" i="35"/>
  <c r="S12" i="35"/>
  <c r="A13" i="35"/>
  <c r="S13" i="35"/>
  <c r="A14" i="35"/>
  <c r="S14" i="35"/>
  <c r="A15" i="35"/>
  <c r="S15" i="35"/>
  <c r="A16" i="35"/>
  <c r="S16" i="35"/>
  <c r="A17" i="35"/>
  <c r="S17" i="35"/>
  <c r="A18" i="35"/>
  <c r="S18" i="35"/>
  <c r="A19" i="35"/>
  <c r="S19" i="35"/>
  <c r="A20" i="35"/>
  <c r="S20" i="35"/>
  <c r="A21" i="35"/>
  <c r="S21" i="35"/>
  <c r="A22" i="35"/>
  <c r="S22" i="35"/>
  <c r="A23" i="35"/>
  <c r="S23" i="35"/>
  <c r="A24" i="35"/>
  <c r="S24" i="35"/>
  <c r="A25" i="35"/>
  <c r="S25" i="35"/>
  <c r="A26" i="35"/>
  <c r="S26" i="35"/>
  <c r="A27" i="35"/>
  <c r="S27" i="35"/>
  <c r="A28" i="35"/>
  <c r="S28" i="35"/>
  <c r="A29" i="35"/>
  <c r="S29" i="35"/>
  <c r="A30" i="35"/>
  <c r="S30" i="35"/>
  <c r="A31" i="35"/>
  <c r="S31" i="35"/>
  <c r="A32" i="35"/>
  <c r="S32" i="35"/>
  <c r="A33" i="35"/>
  <c r="S33" i="35"/>
  <c r="A34" i="35"/>
  <c r="S34" i="35"/>
  <c r="A35" i="35"/>
  <c r="S35" i="35"/>
  <c r="A36" i="35"/>
  <c r="S36" i="35"/>
  <c r="A37" i="35"/>
  <c r="S37" i="35"/>
  <c r="A9" i="35"/>
  <c r="S9" i="35"/>
  <c r="T9" i="35"/>
  <c r="T10" i="35"/>
  <c r="T11" i="35"/>
  <c r="T12" i="35"/>
  <c r="T13" i="35"/>
  <c r="T14" i="35"/>
  <c r="T15" i="35"/>
  <c r="T16" i="35"/>
  <c r="T17" i="35"/>
  <c r="T18" i="35"/>
  <c r="T19" i="35"/>
  <c r="T20" i="35"/>
  <c r="T21" i="35"/>
  <c r="T22" i="35"/>
  <c r="T23" i="35"/>
  <c r="T24" i="35"/>
  <c r="T25" i="35"/>
  <c r="T26" i="35"/>
  <c r="T8" i="35"/>
  <c r="A8" i="35"/>
  <c r="S8" i="35"/>
  <c r="AI30" i="35"/>
  <c r="AI32" i="35"/>
  <c r="AI27" i="35"/>
  <c r="AI29" i="35"/>
  <c r="AI31" i="35"/>
  <c r="AI33" i="35"/>
  <c r="AG26" i="35"/>
  <c r="AH26" i="35"/>
  <c r="AG25" i="35"/>
  <c r="AH25" i="35"/>
  <c r="AI25" i="35"/>
  <c r="AG24" i="35"/>
  <c r="AH24" i="35"/>
  <c r="AI24" i="35"/>
  <c r="AG23" i="35"/>
  <c r="AH23" i="35"/>
  <c r="AG22" i="35"/>
  <c r="AH22" i="35"/>
  <c r="AG21" i="35"/>
  <c r="AH21" i="35"/>
  <c r="AG20" i="35"/>
  <c r="AH20" i="35"/>
  <c r="AI20" i="35"/>
  <c r="AG19" i="35"/>
  <c r="AH19" i="35"/>
  <c r="AG18" i="35"/>
  <c r="AH18" i="35"/>
  <c r="AG17" i="35"/>
  <c r="AH17" i="35"/>
  <c r="AG16" i="35"/>
  <c r="AH16" i="35"/>
  <c r="AI16" i="35"/>
  <c r="AG15" i="35"/>
  <c r="AH15" i="35"/>
  <c r="AG14" i="35"/>
  <c r="AH14" i="35"/>
  <c r="AG13" i="35"/>
  <c r="AH13" i="35"/>
  <c r="AG12" i="35"/>
  <c r="AH12" i="35"/>
  <c r="AI12" i="35"/>
  <c r="AG11" i="35"/>
  <c r="AH11" i="35"/>
  <c r="AG10" i="35"/>
  <c r="AH10" i="35"/>
  <c r="AG9" i="35"/>
  <c r="AH9" i="35"/>
  <c r="AH8" i="35"/>
  <c r="AG8" i="35"/>
  <c r="B10" i="1"/>
  <c r="AI9" i="35"/>
  <c r="AI15" i="35"/>
  <c r="AI17" i="35"/>
  <c r="AI13" i="35"/>
  <c r="AI11" i="35"/>
  <c r="AI8" i="35"/>
  <c r="AI26" i="35"/>
  <c r="AI23" i="35"/>
  <c r="AI22" i="35"/>
  <c r="AI21" i="35"/>
  <c r="AI19" i="35"/>
  <c r="AI18" i="35"/>
  <c r="AI14" i="35"/>
  <c r="AI10" i="35"/>
  <c r="A7" i="33"/>
  <c r="A8" i="33"/>
  <c r="A9" i="33"/>
  <c r="A10" i="33"/>
  <c r="A11" i="33"/>
  <c r="A12" i="33"/>
  <c r="A13" i="33"/>
  <c r="A14" i="33"/>
  <c r="A15" i="33"/>
  <c r="A16" i="33"/>
  <c r="A17" i="33"/>
  <c r="A18" i="33"/>
  <c r="A19" i="33"/>
  <c r="A20" i="33"/>
  <c r="A21" i="33"/>
  <c r="A22" i="33"/>
  <c r="A23" i="33"/>
  <c r="A24" i="33"/>
  <c r="A25" i="33"/>
  <c r="A26" i="33"/>
  <c r="A27" i="33"/>
  <c r="A28" i="33"/>
  <c r="A29" i="33"/>
  <c r="A30" i="33"/>
  <c r="A31" i="33"/>
  <c r="A32" i="33"/>
  <c r="A33" i="33"/>
  <c r="A34" i="33"/>
  <c r="A35" i="33"/>
  <c r="P5" i="30"/>
  <c r="AG5" i="30"/>
  <c r="AH5" i="30"/>
  <c r="A6" i="33"/>
  <c r="O21" i="1"/>
  <c r="M21" i="1"/>
  <c r="K21" i="1"/>
  <c r="I21" i="1"/>
  <c r="F21" i="1"/>
  <c r="D21" i="1"/>
  <c r="B21" i="1"/>
  <c r="A21" i="1"/>
  <c r="L16" i="1"/>
  <c r="K16" i="1"/>
  <c r="I16" i="1"/>
  <c r="E16" i="1"/>
  <c r="G16" i="1"/>
  <c r="C16" i="1"/>
  <c r="D16" i="1"/>
  <c r="H16" i="1"/>
  <c r="F16" i="1"/>
  <c r="J16" i="1"/>
  <c r="A16" i="1"/>
  <c r="E17" i="1"/>
  <c r="F17" i="1"/>
  <c r="G17" i="1"/>
  <c r="K17" i="1"/>
  <c r="I22" i="1"/>
  <c r="K22" i="1"/>
  <c r="O22" i="1"/>
  <c r="B22" i="1"/>
  <c r="M22" i="1"/>
  <c r="D22" i="1"/>
  <c r="A22" i="1"/>
  <c r="F22" i="1"/>
  <c r="I17" i="1"/>
  <c r="H17" i="1"/>
  <c r="D17" i="1"/>
  <c r="L17" i="1"/>
  <c r="C17" i="1"/>
  <c r="J17" i="1"/>
</calcChain>
</file>

<file path=xl/sharedStrings.xml><?xml version="1.0" encoding="utf-8"?>
<sst xmlns="http://schemas.openxmlformats.org/spreadsheetml/2006/main" count="258" uniqueCount="150">
  <si>
    <t>แบบบันทึกผลการเรียนประจำรายวิชา</t>
  </si>
  <si>
    <t>โรงเรียน</t>
  </si>
  <si>
    <t>อำเภอ / เขต</t>
  </si>
  <si>
    <t>จังหวัด</t>
  </si>
  <si>
    <t>ชั้นมัธยมศึกษาปีที่</t>
  </si>
  <si>
    <t>ห้อง</t>
  </si>
  <si>
    <t>ภาคเรียนที่</t>
  </si>
  <si>
    <t>ปีการศึกษา</t>
  </si>
  <si>
    <t>รายวิชา</t>
  </si>
  <si>
    <t>รหัสวิชา</t>
  </si>
  <si>
    <t>หน่วยกิต</t>
  </si>
  <si>
    <t>เวลาเรียน</t>
  </si>
  <si>
    <t>ชั่วโมง/สัปดาห์</t>
  </si>
  <si>
    <t>ครูผู้สอน</t>
  </si>
  <si>
    <t>ครูที่ปรึกษา</t>
  </si>
  <si>
    <t>สรุปผลการประเมิน</t>
  </si>
  <si>
    <t>จำนวนนักเรียน</t>
  </si>
  <si>
    <t>คิดเป็นร้อยละ</t>
  </si>
  <si>
    <t>ผลการประเมินคุณลักษณะอันพึงประสงค์</t>
  </si>
  <si>
    <t>3=ดีเยี่ยม</t>
  </si>
  <si>
    <t>2=ดี</t>
  </si>
  <si>
    <t>1=ผ่าน</t>
  </si>
  <si>
    <t>0=ไม่ผ่าน</t>
  </si>
  <si>
    <t>ผลการประเมินการอ่านคิดวิเคราะห์และเขียน</t>
  </si>
  <si>
    <t>ลงชื่อ</t>
  </si>
  <si>
    <t>หัวหน้ากลุ่มสาระการเรียนรู้</t>
  </si>
  <si>
    <t>หัวหน้างานทะเบียนวัดผล</t>
  </si>
  <si>
    <t>ร</t>
  </si>
  <si>
    <t>มส</t>
  </si>
  <si>
    <t>ผลการประเมิน</t>
  </si>
  <si>
    <t>สาระ มาตรฐานและตัวชี้วัด/ผลการเรียนรู้</t>
  </si>
  <si>
    <t>บรบือ</t>
  </si>
  <si>
    <t>มหาสารคาม</t>
  </si>
  <si>
    <t>เลขที่</t>
  </si>
  <si>
    <t>คะแนนก่อนกลางภาค</t>
  </si>
  <si>
    <t>คะแนนกลางภาค</t>
  </si>
  <si>
    <t>คะแนนหลังกลางภาค</t>
  </si>
  <si>
    <t>คะแนนปลายภาค</t>
  </si>
  <si>
    <t>รวม</t>
  </si>
  <si>
    <t>ชื่อ-สกุล</t>
  </si>
  <si>
    <t>เลขประจำตัว</t>
  </si>
  <si>
    <t>คุณลักษณะอังพึงประสงค์</t>
  </si>
  <si>
    <t>อ่าน คิดวิเคราะห์ เขียนสื่อความ</t>
  </si>
  <si>
    <t>ก่อน+กลาง</t>
  </si>
  <si>
    <t>หลัง+ปลาย</t>
  </si>
  <si>
    <t>รวมทั้งสิ้น</t>
  </si>
  <si>
    <t>ผล
การเรียน</t>
  </si>
  <si>
    <t>ผลการ
ประเมิน</t>
  </si>
  <si>
    <t>คะแนนประเมิน</t>
  </si>
  <si>
    <t>รายชื่อ</t>
  </si>
  <si>
    <t>หมายเหตุ</t>
  </si>
  <si>
    <t>ภาคเรียน</t>
  </si>
  <si>
    <t>ชื่อ  -  ชื่อสกุล</t>
  </si>
  <si>
    <t>ชั่วโมง</t>
  </si>
  <si>
    <t>วัน</t>
  </si>
  <si>
    <t>วันที่</t>
  </si>
  <si>
    <t>เดือน</t>
  </si>
  <si>
    <t>พ.ศ.</t>
  </si>
  <si>
    <t>สรุปเวลาเรียน</t>
  </si>
  <si>
    <t>ระดับชั้น มัธยมศึกษาปีที่</t>
  </si>
  <si>
    <t>เลข
ประจำตัว</t>
  </si>
  <si>
    <t>คิดเป็น
ร้อยละ</t>
  </si>
  <si>
    <t>มาเรียน
(ชม.)</t>
  </si>
  <si>
    <t>จำนวนเต็ม
(ชม.)</t>
  </si>
  <si>
    <t>โรงเรียนโนนแดงวิทยาคม</t>
  </si>
  <si>
    <t>ข้อมูลพื้นฐาน</t>
  </si>
  <si>
    <t>ชื่อสถานศึกษา</t>
  </si>
  <si>
    <t>อำเภอ</t>
  </si>
  <si>
    <t>สำนักงานเขต</t>
  </si>
  <si>
    <t>ชื่อผู้อำนวยการ</t>
  </si>
  <si>
    <t>ชื่อผู้ช่วยผู้อำนวยการ</t>
  </si>
  <si>
    <t>ตำแหน่งฝ่ายวัดผล</t>
  </si>
  <si>
    <t>ตำแหน่งฝ่ายวิชาการ</t>
  </si>
  <si>
    <t>กลุ่มสาระ</t>
  </si>
  <si>
    <t>ประเภทวิชา</t>
  </si>
  <si>
    <t>สพม.มหาสารคาม</t>
  </si>
  <si>
    <t>ว่าที่ร้อยตรีหญิงปรางทิพย์ พินิจ</t>
  </si>
  <si>
    <t>นายพุฒิพงษ์ จันดาโชต</t>
  </si>
  <si>
    <t>หัวหน้างานวัดและประเมินผล</t>
  </si>
  <si>
    <t>ผู้ช่วยผู้อำนวยการฝ่ายวิชาการ</t>
  </si>
  <si>
    <t>จำนวนนักเรียนที่ได้ระดับผลการเรียน</t>
  </si>
  <si>
    <t>( ) เห็นควรอนุมัติ   ( ) เห็นควรปรับปรุงแก้ไข</t>
  </si>
  <si>
    <t>ลงชื่อ_______________รองผู้อำนวยการ</t>
  </si>
  <si>
    <t>ลงชื่อ______________ผู้อำนวยการโรงเรียน</t>
  </si>
  <si>
    <t>( ) อนุมัติ   ( ) ไม่อนุมัติ ให้ปรับปรุงแก้ไข</t>
  </si>
  <si>
    <t xml:space="preserve">    ผลการพิจารณา/สั่งการ</t>
  </si>
  <si>
    <t xml:space="preserve">    เรียนเสนอเพื่อโปรดพิจารณา</t>
  </si>
  <si>
    <t>กลุ่มสาระการเรียนรู้</t>
  </si>
  <si>
    <t>ชาย</t>
  </si>
  <si>
    <t>หญิง</t>
  </si>
  <si>
    <t xml:space="preserve"> </t>
  </si>
  <si>
    <t>พื้นฐาน</t>
  </si>
  <si>
    <t>ก่อน</t>
  </si>
  <si>
    <t>กลาง</t>
  </si>
  <si>
    <t>หลัง</t>
  </si>
  <si>
    <t>ปลาย</t>
  </si>
  <si>
    <t>ข้อ</t>
  </si>
  <si>
    <t>รายละเอียด</t>
  </si>
  <si>
    <t>ตัวชี้วัด/ผลการเรียนรู้ที่คาดหวัง</t>
  </si>
  <si>
    <t>วิทยาศาสตร์และเทคโนโลยี</t>
  </si>
  <si>
    <t>ออกแบบและเทคโนโลยี</t>
  </si>
  <si>
    <t>นายธีรภาพ ตะโคตร</t>
  </si>
  <si>
    <t>รายชื่อนักเรียน  ปีการศึกษา 2569</t>
  </si>
  <si>
    <t>โรงเรียนโนนแดงวิทยาคม  อำเภอบรบือ  จังหวัดมหาสารคาม</t>
  </si>
  <si>
    <t>ระดับชั้นมัธยมศึกษาปีที่</t>
  </si>
  <si>
    <t xml:space="preserve">ครูประจำชั้น         </t>
  </si>
  <si>
    <t xml:space="preserve">สำนักงานเขตพื้นที่การศึกษามัธยมศึกษามหาสารคาม </t>
  </si>
  <si>
    <t xml:space="preserve">วันที่ </t>
  </si>
  <si>
    <t>ว32102</t>
  </si>
  <si>
    <t>1 นางสุนิสา พารา</t>
  </si>
  <si>
    <t>2 นายธีรภาพ ตะโคตร</t>
  </si>
  <si>
    <t>3 นายวิศิษย์ ทอนมาตร์</t>
  </si>
  <si>
    <t>นายคฑาทิปศิ์ มีลักษณ์</t>
  </si>
  <si>
    <t>นายฉัตรดนัย เทียงทำ</t>
  </si>
  <si>
    <t>นายธนากร ช่อหนองแสง</t>
  </si>
  <si>
    <t>นายธวัฒชัย นารีแก้ว</t>
  </si>
  <si>
    <t>นายพลธกร ทศไกร</t>
  </si>
  <si>
    <t>นายภูมิณฤทธิ์ ฉิมจารย์</t>
  </si>
  <si>
    <t>นายศักดินนท์ เหลือมพล</t>
  </si>
  <si>
    <t>นายสหรัฐ ขันทะรักษา</t>
  </si>
  <si>
    <t>นายอนุพน ประทาน</t>
  </si>
  <si>
    <t>นายอัครศาสน์ แดงดี</t>
  </si>
  <si>
    <t>น.ส.ธิดาพร วงษ์โชติ</t>
  </si>
  <si>
    <t>น.ส.พรพิมล ปะตังถาเน</t>
  </si>
  <si>
    <t>น.ส.พัชริดา ทวยบุญ</t>
  </si>
  <si>
    <t>น.ส.พิไลวรรณ ปิ่นนะโรจน์</t>
  </si>
  <si>
    <t>น.ส.ภณิตา เทียงดา</t>
  </si>
  <si>
    <t>น.ส.รัตนาวดี สุวรรณแสน</t>
  </si>
  <si>
    <t>น.ส.ศิริวรรณ วิเศษดี</t>
  </si>
  <si>
    <t>น.ส.ชลธิชา ยาวศิริ</t>
  </si>
  <si>
    <t>น.ส.ศิริวิภา แก้วยา</t>
  </si>
  <si>
    <t>03964</t>
  </si>
  <si>
    <t>03965</t>
  </si>
  <si>
    <t>30969</t>
  </si>
  <si>
    <t>03971</t>
  </si>
  <si>
    <t>03974</t>
  </si>
  <si>
    <t>03975</t>
  </si>
  <si>
    <t>03978</t>
  </si>
  <si>
    <t>03979</t>
  </si>
  <si>
    <t>03980</t>
  </si>
  <si>
    <t>03981</t>
  </si>
  <si>
    <t>03984</t>
  </si>
  <si>
    <t>03985</t>
  </si>
  <si>
    <t>03986</t>
  </si>
  <si>
    <t>03988</t>
  </si>
  <si>
    <t>03989</t>
  </si>
  <si>
    <t>03991</t>
  </si>
  <si>
    <t>03994</t>
  </si>
  <si>
    <t>04005</t>
  </si>
  <si>
    <t>03995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</si>
</sst>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26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 New"/>
      <family val="2"/>
    </font>
    <font>
      <b/>
      <sz val="20"/>
      <color theme="1"/>
      <name val="TH Sarabun New"/>
      <family val="2"/>
    </font>
    <font>
      <b/>
      <sz val="16"/>
      <color theme="1"/>
      <name val="TH Sarabun New"/>
      <family val="2"/>
    </font>
    <font>
      <sz val="11"/>
      <color theme="1"/>
      <name val="Calibri"/>
      <family val="2"/>
      <charset val="222"/>
      <scheme val="minor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Angsana New"/>
      <family val="1"/>
    </font>
    <font>
      <sz val="16"/>
      <name val="TH SarabunPSK"/>
      <family val="2"/>
    </font>
    <font>
      <sz val="16"/>
      <name val="TH Sarabun New"/>
      <family val="2"/>
    </font>
    <font>
      <sz val="16"/>
      <color indexed="8"/>
      <name val="TH Sarabun New"/>
      <family val="2"/>
    </font>
    <font>
      <b/>
      <sz val="20"/>
      <color theme="3"/>
      <name val="TH Sarabun New"/>
      <family val="2"/>
    </font>
    <font>
      <b/>
      <sz val="24"/>
      <color theme="3"/>
      <name val="TH Sarabun New"/>
      <family val="2"/>
    </font>
    <font>
      <b/>
      <sz val="20"/>
      <color rgb="FFC00000"/>
      <name val="TH Sarabun New"/>
      <family val="2"/>
    </font>
    <font>
      <b/>
      <sz val="14"/>
      <name val="TH Sarabun New"/>
      <family val="2"/>
    </font>
    <font>
      <sz val="14"/>
      <name val="TH Sarabun New"/>
      <family val="2"/>
    </font>
    <font>
      <sz val="16"/>
      <color theme="0"/>
      <name val="TH Sarabun New"/>
      <family val="2"/>
    </font>
    <font>
      <b/>
      <sz val="16"/>
      <name val="TH Sarabun New"/>
      <family val="2"/>
    </font>
    <font>
      <sz val="18"/>
      <color theme="1"/>
      <name val="TH SarabunPSK"/>
      <family val="2"/>
    </font>
    <font>
      <b/>
      <sz val="20"/>
      <color theme="3" tint="0.3999755851924192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9" fillId="0" borderId="0"/>
    <xf numFmtId="0" fontId="13" fillId="0" borderId="0"/>
  </cellStyleXfs>
  <cellXfs count="30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3" fillId="0" borderId="0" xfId="0" applyFont="1" applyProtection="1"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12" fillId="0" borderId="1" xfId="2" applyFont="1" applyBorder="1" applyAlignment="1" applyProtection="1">
      <alignment horizontal="center"/>
      <protection locked="0"/>
    </xf>
    <xf numFmtId="0" fontId="11" fillId="0" borderId="1" xfId="2" applyFont="1" applyBorder="1" applyAlignment="1" applyProtection="1">
      <alignment horizontal="center"/>
      <protection locked="0"/>
    </xf>
    <xf numFmtId="0" fontId="11" fillId="0" borderId="1" xfId="2" applyFont="1" applyBorder="1" applyAlignment="1" applyProtection="1">
      <protection locked="0"/>
    </xf>
    <xf numFmtId="0" fontId="21" fillId="0" borderId="1" xfId="2" applyFont="1" applyBorder="1" applyAlignment="1" applyProtection="1">
      <alignment horizontal="center" shrinkToFit="1"/>
      <protection locked="0"/>
    </xf>
    <xf numFmtId="0" fontId="21" fillId="0" borderId="1" xfId="2" applyFont="1" applyBorder="1" applyAlignment="1" applyProtection="1">
      <alignment shrinkToFit="1"/>
      <protection locked="0"/>
    </xf>
    <xf numFmtId="0" fontId="15" fillId="0" borderId="28" xfId="2" applyFont="1" applyBorder="1" applyAlignment="1" applyProtection="1">
      <alignment horizontal="center" vertical="center"/>
      <protection locked="0"/>
    </xf>
    <xf numFmtId="1" fontId="15" fillId="0" borderId="28" xfId="2" applyNumberFormat="1" applyFont="1" applyBorder="1" applyAlignment="1" applyProtection="1">
      <alignment horizontal="center" vertical="center"/>
      <protection locked="0"/>
    </xf>
    <xf numFmtId="0" fontId="15" fillId="0" borderId="1" xfId="2" applyFont="1" applyBorder="1" applyAlignment="1" applyProtection="1">
      <alignment horizontal="center" vertical="center"/>
      <protection locked="0"/>
    </xf>
    <xf numFmtId="0" fontId="15" fillId="0" borderId="29" xfId="2" applyFont="1" applyBorder="1" applyAlignment="1" applyProtection="1">
      <alignment horizontal="center" vertical="center"/>
      <protection locked="0"/>
    </xf>
    <xf numFmtId="1" fontId="15" fillId="0" borderId="29" xfId="2" applyNumberFormat="1" applyFont="1" applyBorder="1" applyAlignment="1" applyProtection="1">
      <alignment horizontal="center" vertical="center"/>
      <protection locked="0"/>
    </xf>
    <xf numFmtId="0" fontId="14" fillId="0" borderId="0" xfId="2" applyFont="1" applyProtection="1">
      <protection locked="0"/>
    </xf>
    <xf numFmtId="0" fontId="15" fillId="0" borderId="0" xfId="2" applyFont="1" applyProtection="1">
      <protection locked="0"/>
    </xf>
    <xf numFmtId="0" fontId="15" fillId="0" borderId="0" xfId="2" applyFont="1" applyAlignment="1" applyProtection="1">
      <alignment vertical="center"/>
      <protection locked="0"/>
    </xf>
    <xf numFmtId="49" fontId="15" fillId="0" borderId="0" xfId="2" applyNumberFormat="1" applyFont="1" applyProtection="1">
      <protection locked="0"/>
    </xf>
    <xf numFmtId="0" fontId="15" fillId="0" borderId="0" xfId="2" applyFont="1" applyAlignment="1" applyProtection="1">
      <alignment horizontal="left" shrinkToFit="1"/>
      <protection locked="0"/>
    </xf>
    <xf numFmtId="0" fontId="15" fillId="0" borderId="0" xfId="2" applyFont="1" applyAlignment="1" applyProtection="1">
      <alignment horizontal="center"/>
      <protection locked="0"/>
    </xf>
    <xf numFmtId="49" fontId="14" fillId="0" borderId="0" xfId="2" applyNumberFormat="1" applyFont="1" applyProtection="1">
      <protection locked="0"/>
    </xf>
    <xf numFmtId="0" fontId="14" fillId="0" borderId="0" xfId="2" applyFont="1" applyAlignment="1" applyProtection="1">
      <alignment horizontal="left" shrinkToFit="1"/>
      <protection locked="0"/>
    </xf>
    <xf numFmtId="0" fontId="14" fillId="0" borderId="0" xfId="2" applyFont="1" applyAlignment="1" applyProtection="1">
      <alignment horizontal="center"/>
      <protection locked="0"/>
    </xf>
    <xf numFmtId="0" fontId="5" fillId="0" borderId="0" xfId="0" applyNumberFormat="1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49" fontId="5" fillId="0" borderId="0" xfId="0" applyNumberFormat="1" applyFont="1" applyAlignment="1" applyProtection="1">
      <alignment horizontal="left" vertical="center"/>
    </xf>
    <xf numFmtId="0" fontId="5" fillId="0" borderId="17" xfId="0" applyNumberFormat="1" applyFont="1" applyBorder="1" applyAlignment="1" applyProtection="1">
      <alignment horizontal="center" vertical="center"/>
    </xf>
    <xf numFmtId="0" fontId="5" fillId="0" borderId="17" xfId="0" applyFont="1" applyBorder="1" applyAlignment="1" applyProtection="1">
      <alignment vertical="center"/>
    </xf>
    <xf numFmtId="0" fontId="12" fillId="0" borderId="1" xfId="2" applyFont="1" applyBorder="1" applyAlignment="1" applyProtection="1">
      <alignment shrinkToFit="1"/>
    </xf>
    <xf numFmtId="0" fontId="20" fillId="0" borderId="1" xfId="2" applyFont="1" applyBorder="1" applyAlignment="1" applyProtection="1">
      <alignment shrinkToFit="1"/>
    </xf>
    <xf numFmtId="0" fontId="12" fillId="0" borderId="1" xfId="2" applyFont="1" applyBorder="1" applyAlignment="1" applyProtection="1">
      <alignment horizontal="center"/>
    </xf>
    <xf numFmtId="0" fontId="15" fillId="0" borderId="1" xfId="2" applyFont="1" applyBorder="1" applyAlignment="1" applyProtection="1">
      <alignment horizontal="center" vertical="center"/>
    </xf>
    <xf numFmtId="164" fontId="15" fillId="0" borderId="1" xfId="2" applyNumberFormat="1" applyFont="1" applyBorder="1" applyAlignment="1" applyProtection="1">
      <alignment horizontal="center" vertical="center"/>
    </xf>
    <xf numFmtId="0" fontId="15" fillId="0" borderId="28" xfId="3" applyFont="1" applyBorder="1" applyAlignment="1" applyProtection="1">
      <alignment horizontal="center" vertical="center"/>
    </xf>
    <xf numFmtId="0" fontId="15" fillId="0" borderId="18" xfId="3" applyFont="1" applyBorder="1" applyAlignment="1" applyProtection="1">
      <alignment horizontal="center" vertical="center"/>
    </xf>
    <xf numFmtId="0" fontId="15" fillId="0" borderId="1" xfId="3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 textRotation="90"/>
      <protection locked="0"/>
    </xf>
    <xf numFmtId="0" fontId="15" fillId="0" borderId="1" xfId="0" applyNumberFormat="1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/>
      <protection locked="0"/>
    </xf>
    <xf numFmtId="0" fontId="8" fillId="0" borderId="22" xfId="0" applyFont="1" applyBorder="1" applyAlignment="1" applyProtection="1">
      <alignment horizont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/>
      <protection locked="0"/>
    </xf>
    <xf numFmtId="164" fontId="5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</xf>
    <xf numFmtId="0" fontId="3" fillId="0" borderId="1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3" fillId="0" borderId="17" xfId="0" applyFont="1" applyBorder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2" fontId="3" fillId="0" borderId="1" xfId="0" applyNumberFormat="1" applyFont="1" applyBorder="1" applyAlignment="1" applyProtection="1">
      <alignment horizontal="center" vertical="center" shrinkToFit="1"/>
    </xf>
    <xf numFmtId="2" fontId="3" fillId="0" borderId="2" xfId="0" applyNumberFormat="1" applyFont="1" applyBorder="1" applyAlignment="1" applyProtection="1">
      <alignment horizontal="center" vertical="center" shrinkToFit="1"/>
    </xf>
    <xf numFmtId="2" fontId="3" fillId="0" borderId="12" xfId="0" applyNumberFormat="1" applyFont="1" applyBorder="1" applyAlignment="1" applyProtection="1">
      <alignment horizontal="center" vertical="center" shrinkToFit="1"/>
    </xf>
    <xf numFmtId="0" fontId="3" fillId="0" borderId="24" xfId="0" applyFont="1" applyBorder="1" applyAlignment="1" applyProtection="1">
      <alignment horizontal="center" vertical="center"/>
    </xf>
    <xf numFmtId="2" fontId="3" fillId="0" borderId="27" xfId="0" applyNumberFormat="1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right" vertic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34" xfId="0" applyFont="1" applyBorder="1" applyAlignment="1" applyProtection="1">
      <alignment vertical="center"/>
    </xf>
    <xf numFmtId="0" fontId="3" fillId="0" borderId="36" xfId="0" applyFont="1" applyBorder="1" applyAlignment="1" applyProtection="1">
      <alignment vertical="center"/>
    </xf>
    <xf numFmtId="0" fontId="3" fillId="0" borderId="37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0" fontId="5" fillId="0" borderId="0" xfId="0" applyNumberFormat="1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0" xfId="0" applyNumberFormat="1" applyFont="1" applyAlignment="1" applyProtection="1">
      <alignment horizontal="center" vertical="center"/>
      <protection hidden="1"/>
    </xf>
    <xf numFmtId="0" fontId="5" fillId="0" borderId="0" xfId="0" applyNumberFormat="1" applyFont="1" applyAlignment="1" applyProtection="1">
      <alignment horizontal="left"/>
      <protection hidden="1"/>
    </xf>
    <xf numFmtId="0" fontId="5" fillId="0" borderId="0" xfId="0" applyFont="1" applyProtection="1">
      <protection hidden="1"/>
    </xf>
    <xf numFmtId="0" fontId="5" fillId="0" borderId="17" xfId="0" applyFont="1" applyBorder="1" applyAlignment="1" applyProtection="1">
      <alignment vertical="center"/>
      <protection hidden="1"/>
    </xf>
    <xf numFmtId="0" fontId="5" fillId="0" borderId="0" xfId="0" applyNumberFormat="1" applyFont="1" applyAlignment="1" applyProtection="1">
      <alignment horizontal="center"/>
      <protection hidden="1"/>
    </xf>
    <xf numFmtId="0" fontId="5" fillId="0" borderId="17" xfId="0" applyNumberFormat="1" applyFont="1" applyBorder="1" applyAlignment="1" applyProtection="1">
      <alignment vertical="center"/>
      <protection hidden="1"/>
    </xf>
    <xf numFmtId="0" fontId="5" fillId="0" borderId="0" xfId="0" applyNumberFormat="1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7" fillId="0" borderId="22" xfId="0" applyFont="1" applyBorder="1" applyAlignment="1" applyProtection="1">
      <alignment horizontal="center" vertical="center"/>
      <protection locked="0" hidden="1"/>
    </xf>
    <xf numFmtId="0" fontId="7" fillId="0" borderId="18" xfId="0" applyFont="1" applyBorder="1" applyAlignment="1" applyProtection="1">
      <alignment horizontal="center" vertical="center" shrinkToFit="1"/>
      <protection hidden="1"/>
    </xf>
    <xf numFmtId="0" fontId="5" fillId="0" borderId="0" xfId="0" applyFont="1" applyProtection="1">
      <protection locked="0"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8" fillId="0" borderId="1" xfId="0" applyFont="1" applyBorder="1" applyAlignment="1" applyProtection="1">
      <alignment horizontal="center" vertical="center"/>
      <protection hidden="1"/>
    </xf>
    <xf numFmtId="0" fontId="7" fillId="0" borderId="20" xfId="0" applyFont="1" applyBorder="1" applyAlignment="1" applyProtection="1">
      <alignment horizontal="center" vertical="center" shrinkToFit="1"/>
      <protection hidden="1"/>
    </xf>
    <xf numFmtId="164" fontId="8" fillId="0" borderId="1" xfId="0" applyNumberFormat="1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0" fontId="3" fillId="0" borderId="0" xfId="0" applyFont="1" applyProtection="1">
      <protection locked="0" hidden="1"/>
    </xf>
    <xf numFmtId="0" fontId="5" fillId="0" borderId="1" xfId="0" applyNumberFormat="1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3" fillId="0" borderId="1" xfId="1" applyNumberFormat="1" applyFont="1" applyBorder="1" applyAlignment="1" applyProtection="1">
      <alignment horizontal="center" vertical="center"/>
      <protection locked="0" hidden="1"/>
    </xf>
    <xf numFmtId="0" fontId="3" fillId="0" borderId="1" xfId="0" applyFont="1" applyBorder="1" applyAlignment="1" applyProtection="1">
      <alignment horizontal="center" vertical="center"/>
      <protection locked="0" hidden="1"/>
    </xf>
    <xf numFmtId="0" fontId="3" fillId="0" borderId="1" xfId="0" applyFont="1" applyBorder="1" applyAlignment="1" applyProtection="1">
      <alignment horizontal="center"/>
      <protection locked="0" hidden="1"/>
    </xf>
    <xf numFmtId="0" fontId="3" fillId="0" borderId="1" xfId="0" applyNumberFormat="1" applyFont="1" applyBorder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left"/>
      <protection locked="0" hidden="1"/>
    </xf>
    <xf numFmtId="0" fontId="3" fillId="0" borderId="0" xfId="0" applyNumberFormat="1" applyFont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center"/>
      <protection locked="0" hidden="1"/>
    </xf>
    <xf numFmtId="0" fontId="3" fillId="0" borderId="0" xfId="0" applyFont="1" applyBorder="1" applyAlignment="1" applyProtection="1">
      <alignment horizontal="center"/>
      <protection locked="0"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3" fillId="0" borderId="1" xfId="1" applyNumberFormat="1" applyFont="1" applyBorder="1" applyAlignment="1" applyProtection="1">
      <alignment horizontal="center" vertical="center"/>
      <protection locked="0"/>
    </xf>
    <xf numFmtId="0" fontId="3" fillId="0" borderId="1" xfId="0" applyNumberFormat="1" applyFont="1" applyBorder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left"/>
      <protection locked="0"/>
    </xf>
    <xf numFmtId="0" fontId="19" fillId="0" borderId="0" xfId="0" applyFont="1" applyProtection="1">
      <protection locked="0"/>
    </xf>
    <xf numFmtId="0" fontId="5" fillId="0" borderId="0" xfId="0" applyNumberFormat="1" applyFont="1" applyAlignment="1" applyProtection="1">
      <alignment horizontal="center" vertical="center"/>
      <protection hidden="1"/>
    </xf>
    <xf numFmtId="0" fontId="5" fillId="0" borderId="17" xfId="0" applyNumberFormat="1" applyFont="1" applyBorder="1" applyAlignment="1" applyProtection="1">
      <alignment horizontal="center" vertical="center"/>
      <protection hidden="1"/>
    </xf>
    <xf numFmtId="0" fontId="5" fillId="0" borderId="17" xfId="0" applyFont="1" applyBorder="1" applyAlignment="1" applyProtection="1">
      <alignment horizontal="center" vertical="center"/>
      <protection hidden="1"/>
    </xf>
    <xf numFmtId="0" fontId="22" fillId="0" borderId="30" xfId="0" applyFont="1" applyBorder="1" applyAlignment="1">
      <alignment horizontal="center" shrinkToFit="1"/>
    </xf>
    <xf numFmtId="0" fontId="1" fillId="0" borderId="0" xfId="0" applyFont="1" applyAlignment="1">
      <alignment shrinkToFit="1"/>
    </xf>
    <xf numFmtId="0" fontId="3" fillId="0" borderId="33" xfId="0" applyFont="1" applyBorder="1" applyAlignment="1">
      <alignment horizontal="center" shrinkToFit="1"/>
    </xf>
    <xf numFmtId="0" fontId="3" fillId="0" borderId="0" xfId="0" applyFont="1" applyAlignment="1">
      <alignment shrinkToFit="1"/>
    </xf>
    <xf numFmtId="1" fontId="1" fillId="0" borderId="0" xfId="0" applyNumberFormat="1" applyFont="1" applyAlignment="1">
      <alignment shrinkToFit="1"/>
    </xf>
    <xf numFmtId="0" fontId="3" fillId="0" borderId="35" xfId="0" applyFont="1" applyBorder="1" applyAlignment="1">
      <alignment horizontal="center" shrinkToFit="1"/>
    </xf>
    <xf numFmtId="0" fontId="5" fillId="0" borderId="36" xfId="0" applyFont="1" applyBorder="1" applyAlignment="1">
      <alignment shrinkToFit="1"/>
    </xf>
    <xf numFmtId="0" fontId="5" fillId="0" borderId="36" xfId="0" applyFont="1" applyBorder="1" applyAlignment="1">
      <alignment horizontal="left" shrinkToFit="1"/>
    </xf>
    <xf numFmtId="0" fontId="3" fillId="0" borderId="1" xfId="0" applyFont="1" applyBorder="1" applyAlignment="1">
      <alignment horizontal="center" vertical="center" shrinkToFit="1"/>
    </xf>
    <xf numFmtId="49" fontId="16" fillId="0" borderId="1" xfId="0" applyNumberFormat="1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center" vertical="center" shrinkToFit="1"/>
    </xf>
    <xf numFmtId="0" fontId="24" fillId="0" borderId="0" xfId="0" applyFont="1" applyAlignment="1">
      <alignment horizontal="center" shrinkToFit="1"/>
    </xf>
    <xf numFmtId="0" fontId="24" fillId="0" borderId="0" xfId="0" applyFont="1" applyAlignment="1">
      <alignment shrinkToFit="1"/>
    </xf>
    <xf numFmtId="0" fontId="3" fillId="0" borderId="10" xfId="0" applyFont="1" applyBorder="1" applyAlignment="1">
      <alignment horizontal="center" shrinkToFit="1"/>
    </xf>
    <xf numFmtId="0" fontId="25" fillId="0" borderId="0" xfId="0" applyFont="1" applyAlignment="1" applyProtection="1">
      <alignment horizontal="left"/>
    </xf>
    <xf numFmtId="0" fontId="5" fillId="0" borderId="10" xfId="0" applyFont="1" applyBorder="1" applyAlignment="1">
      <alignment horizontal="center" shrinkToFit="1"/>
    </xf>
    <xf numFmtId="0" fontId="3" fillId="0" borderId="35" xfId="0" applyFont="1" applyBorder="1" applyAlignment="1" applyProtection="1">
      <alignment horizontal="right" vertical="center"/>
    </xf>
    <xf numFmtId="0" fontId="5" fillId="0" borderId="0" xfId="0" applyFont="1" applyAlignment="1" applyProtection="1">
      <alignment horizontal="center" shrinkToFit="1"/>
      <protection hidden="1"/>
    </xf>
    <xf numFmtId="0" fontId="5" fillId="0" borderId="34" xfId="0" applyFont="1" applyBorder="1" applyAlignment="1" applyProtection="1">
      <alignment horizontal="center" shrinkToFit="1"/>
      <protection hidden="1"/>
    </xf>
    <xf numFmtId="0" fontId="5" fillId="0" borderId="0" xfId="0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49" fontId="1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24" fillId="0" borderId="1" xfId="0" applyFont="1" applyBorder="1" applyAlignment="1" applyProtection="1">
      <alignment horizontal="center" vertical="center" shrinkToFi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</xf>
    <xf numFmtId="0" fontId="5" fillId="0" borderId="17" xfId="0" applyFont="1" applyBorder="1" applyAlignment="1" applyProtection="1">
      <alignment horizontal="left" vertical="center"/>
    </xf>
    <xf numFmtId="0" fontId="3" fillId="0" borderId="17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5" fillId="0" borderId="21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left"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hidden="1"/>
    </xf>
    <xf numFmtId="0" fontId="3" fillId="0" borderId="12" xfId="0" applyFont="1" applyBorder="1" applyAlignment="1" applyProtection="1">
      <alignment horizontal="center" vertical="center"/>
    </xf>
    <xf numFmtId="0" fontId="3" fillId="0" borderId="26" xfId="0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horizontal="center" vertical="center"/>
    </xf>
    <xf numFmtId="2" fontId="3" fillId="0" borderId="15" xfId="0" applyNumberFormat="1" applyFont="1" applyBorder="1" applyAlignment="1" applyProtection="1">
      <alignment horizontal="center" vertical="center"/>
    </xf>
    <xf numFmtId="0" fontId="3" fillId="0" borderId="33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34" xfId="0" applyFont="1" applyBorder="1" applyAlignment="1" applyProtection="1">
      <alignment horizontal="center" vertical="center"/>
    </xf>
    <xf numFmtId="2" fontId="3" fillId="0" borderId="1" xfId="0" applyNumberFormat="1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2" fontId="3" fillId="0" borderId="16" xfId="0" applyNumberFormat="1" applyFont="1" applyBorder="1" applyAlignment="1" applyProtection="1">
      <alignment horizontal="center" vertical="center"/>
    </xf>
    <xf numFmtId="2" fontId="3" fillId="0" borderId="14" xfId="0" applyNumberFormat="1" applyFont="1" applyBorder="1" applyAlignment="1" applyProtection="1">
      <alignment horizontal="center" vertical="center"/>
    </xf>
    <xf numFmtId="2" fontId="3" fillId="0" borderId="25" xfId="0" applyNumberFormat="1" applyFont="1" applyBorder="1" applyAlignment="1" applyProtection="1">
      <alignment horizontal="center" vertical="center"/>
    </xf>
    <xf numFmtId="0" fontId="3" fillId="0" borderId="35" xfId="0" applyFont="1" applyBorder="1" applyAlignment="1" applyProtection="1">
      <alignment horizontal="right" vertical="center"/>
    </xf>
    <xf numFmtId="0" fontId="3" fillId="0" borderId="36" xfId="0" applyFont="1" applyBorder="1" applyAlignment="1" applyProtection="1">
      <alignment horizontal="right" vertical="center"/>
    </xf>
    <xf numFmtId="0" fontId="3" fillId="0" borderId="36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</xf>
    <xf numFmtId="2" fontId="3" fillId="0" borderId="1" xfId="0" applyNumberFormat="1" applyFont="1" applyBorder="1" applyAlignment="1" applyProtection="1">
      <alignment horizontal="center" vertical="center" shrinkToFit="1"/>
    </xf>
    <xf numFmtId="0" fontId="5" fillId="0" borderId="30" xfId="0" applyFont="1" applyBorder="1" applyAlignment="1" applyProtection="1">
      <alignment horizontal="left" vertical="center"/>
    </xf>
    <xf numFmtId="0" fontId="5" fillId="0" borderId="31" xfId="0" applyFont="1" applyBorder="1" applyAlignment="1" applyProtection="1">
      <alignment horizontal="left" vertical="center"/>
    </xf>
    <xf numFmtId="0" fontId="5" fillId="0" borderId="32" xfId="0" applyFont="1" applyBorder="1" applyAlignment="1" applyProtection="1">
      <alignment horizontal="left" vertical="center"/>
    </xf>
    <xf numFmtId="0" fontId="4" fillId="0" borderId="0" xfId="0" applyFont="1" applyAlignment="1">
      <alignment horizontal="center"/>
    </xf>
    <xf numFmtId="0" fontId="5" fillId="0" borderId="36" xfId="0" applyFont="1" applyBorder="1" applyAlignment="1" applyProtection="1">
      <alignment horizontal="left" shrinkToFit="1"/>
      <protection hidden="1"/>
    </xf>
    <xf numFmtId="0" fontId="5" fillId="0" borderId="37" xfId="0" applyFont="1" applyBorder="1" applyAlignment="1" applyProtection="1">
      <alignment horizontal="left" shrinkToFit="1"/>
      <protection hidden="1"/>
    </xf>
    <xf numFmtId="0" fontId="7" fillId="0" borderId="0" xfId="0" applyFont="1" applyAlignment="1">
      <alignment horizontal="left"/>
    </xf>
    <xf numFmtId="0" fontId="5" fillId="0" borderId="31" xfId="0" applyFont="1" applyBorder="1" applyAlignment="1">
      <alignment horizontal="center" shrinkToFit="1"/>
    </xf>
    <xf numFmtId="0" fontId="5" fillId="0" borderId="32" xfId="0" applyFont="1" applyBorder="1" applyAlignment="1">
      <alignment horizontal="center" shrinkToFit="1"/>
    </xf>
    <xf numFmtId="0" fontId="5" fillId="0" borderId="0" xfId="0" applyFont="1" applyAlignment="1">
      <alignment horizontal="left" shrinkToFit="1"/>
    </xf>
    <xf numFmtId="0" fontId="5" fillId="0" borderId="0" xfId="0" applyFont="1" applyAlignment="1">
      <alignment horizontal="center" shrinkToFit="1"/>
    </xf>
    <xf numFmtId="0" fontId="23" fillId="0" borderId="0" xfId="0" applyFont="1" applyAlignment="1">
      <alignment horizontal="right" shrinkToFit="1"/>
    </xf>
    <xf numFmtId="1" fontId="23" fillId="0" borderId="0" xfId="0" applyNumberFormat="1" applyFont="1" applyAlignment="1" applyProtection="1">
      <alignment horizontal="center" shrinkToFit="1"/>
      <protection hidden="1"/>
    </xf>
    <xf numFmtId="1" fontId="23" fillId="0" borderId="0" xfId="0" applyNumberFormat="1" applyFont="1" applyAlignment="1">
      <alignment horizontal="right" shrinkToFit="1"/>
    </xf>
    <xf numFmtId="1" fontId="23" fillId="0" borderId="34" xfId="0" applyNumberFormat="1" applyFont="1" applyBorder="1" applyAlignment="1" applyProtection="1">
      <alignment horizontal="center" shrinkToFit="1"/>
      <protection hidden="1"/>
    </xf>
    <xf numFmtId="0" fontId="15" fillId="0" borderId="5" xfId="3" applyFont="1" applyBorder="1" applyAlignment="1" applyProtection="1">
      <alignment horizontal="left" vertical="center"/>
    </xf>
    <xf numFmtId="0" fontId="15" fillId="0" borderId="21" xfId="3" applyFont="1" applyBorder="1" applyAlignment="1" applyProtection="1">
      <alignment horizontal="left" vertical="center"/>
    </xf>
    <xf numFmtId="0" fontId="15" fillId="0" borderId="6" xfId="3" applyFont="1" applyBorder="1" applyAlignment="1" applyProtection="1">
      <alignment horizontal="left" vertical="center"/>
    </xf>
    <xf numFmtId="0" fontId="15" fillId="0" borderId="2" xfId="3" applyFont="1" applyBorder="1" applyAlignment="1" applyProtection="1">
      <alignment horizontal="left" vertical="center"/>
    </xf>
    <xf numFmtId="0" fontId="15" fillId="0" borderId="3" xfId="3" applyFont="1" applyBorder="1" applyAlignment="1" applyProtection="1">
      <alignment horizontal="left" vertical="center"/>
    </xf>
    <xf numFmtId="0" fontId="15" fillId="0" borderId="4" xfId="3" applyFont="1" applyBorder="1" applyAlignment="1" applyProtection="1">
      <alignment horizontal="left" vertical="center"/>
    </xf>
    <xf numFmtId="0" fontId="5" fillId="0" borderId="17" xfId="0" applyFont="1" applyBorder="1" applyAlignment="1" applyProtection="1">
      <alignment horizontal="center" vertical="center"/>
    </xf>
    <xf numFmtId="0" fontId="12" fillId="0" borderId="5" xfId="2" applyFont="1" applyBorder="1" applyAlignment="1" applyProtection="1">
      <alignment horizontal="center" vertical="center"/>
    </xf>
    <xf numFmtId="0" fontId="12" fillId="0" borderId="21" xfId="2" applyFont="1" applyBorder="1" applyAlignment="1" applyProtection="1">
      <alignment horizontal="center" vertical="center"/>
    </xf>
    <xf numFmtId="0" fontId="12" fillId="0" borderId="6" xfId="2" applyFont="1" applyBorder="1" applyAlignment="1" applyProtection="1">
      <alignment horizontal="center" vertical="center"/>
    </xf>
    <xf numFmtId="0" fontId="12" fillId="0" borderId="7" xfId="2" applyFont="1" applyBorder="1" applyAlignment="1" applyProtection="1">
      <alignment horizontal="center" vertical="center"/>
    </xf>
    <xf numFmtId="0" fontId="12" fillId="0" borderId="17" xfId="2" applyFont="1" applyBorder="1" applyAlignment="1" applyProtection="1">
      <alignment horizontal="center" vertical="center"/>
    </xf>
    <xf numFmtId="0" fontId="12" fillId="0" borderId="8" xfId="2" applyFont="1" applyBorder="1" applyAlignment="1" applyProtection="1">
      <alignment horizontal="center" vertical="center"/>
    </xf>
    <xf numFmtId="0" fontId="12" fillId="0" borderId="18" xfId="2" applyFont="1" applyBorder="1" applyAlignment="1" applyProtection="1">
      <alignment horizontal="center" vertical="center" wrapText="1"/>
    </xf>
    <xf numFmtId="0" fontId="12" fillId="0" borderId="19" xfId="2" applyFont="1" applyBorder="1" applyAlignment="1" applyProtection="1">
      <alignment horizontal="center" vertical="center"/>
    </xf>
    <xf numFmtId="0" fontId="12" fillId="0" borderId="20" xfId="2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</xf>
    <xf numFmtId="0" fontId="10" fillId="0" borderId="18" xfId="2" applyFont="1" applyBorder="1" applyAlignment="1" applyProtection="1">
      <alignment horizontal="center" vertical="center"/>
    </xf>
    <xf numFmtId="0" fontId="10" fillId="0" borderId="19" xfId="2" applyFont="1" applyBorder="1" applyAlignment="1" applyProtection="1">
      <alignment horizontal="center" vertical="center"/>
    </xf>
    <xf numFmtId="0" fontId="10" fillId="0" borderId="20" xfId="2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21" xfId="2" applyFont="1" applyBorder="1" applyAlignment="1" applyProtection="1">
      <alignment horizontal="center" vertical="center"/>
    </xf>
    <xf numFmtId="0" fontId="10" fillId="0" borderId="6" xfId="2" applyFont="1" applyBorder="1" applyAlignment="1" applyProtection="1">
      <alignment horizontal="center" vertical="center"/>
    </xf>
    <xf numFmtId="0" fontId="10" fillId="0" borderId="22" xfId="2" applyFont="1" applyBorder="1" applyAlignment="1" applyProtection="1">
      <alignment horizontal="center" vertical="center"/>
    </xf>
    <xf numFmtId="0" fontId="10" fillId="0" borderId="0" xfId="2" applyFont="1" applyBorder="1" applyAlignment="1" applyProtection="1">
      <alignment horizontal="center" vertical="center"/>
    </xf>
    <xf numFmtId="0" fontId="10" fillId="0" borderId="23" xfId="2" applyFont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1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5" fillId="0" borderId="17" xfId="0" applyFont="1" applyBorder="1" applyAlignment="1" applyProtection="1">
      <alignment horizontal="right" vertical="center"/>
    </xf>
    <xf numFmtId="49" fontId="10" fillId="0" borderId="18" xfId="2" applyNumberFormat="1" applyFont="1" applyBorder="1" applyAlignment="1" applyProtection="1">
      <alignment horizontal="center" vertical="center" wrapText="1"/>
    </xf>
    <xf numFmtId="49" fontId="10" fillId="0" borderId="19" xfId="2" applyNumberFormat="1" applyFont="1" applyBorder="1" applyAlignment="1" applyProtection="1">
      <alignment horizontal="center" vertical="center" wrapText="1"/>
    </xf>
    <xf numFmtId="49" fontId="10" fillId="0" borderId="20" xfId="2" applyNumberFormat="1" applyFont="1" applyBorder="1" applyAlignment="1" applyProtection="1">
      <alignment horizontal="center" vertical="center" wrapText="1"/>
    </xf>
    <xf numFmtId="49" fontId="10" fillId="0" borderId="19" xfId="2" applyNumberFormat="1" applyFont="1" applyBorder="1" applyAlignment="1" applyProtection="1">
      <alignment horizontal="center" vertical="center"/>
    </xf>
    <xf numFmtId="49" fontId="10" fillId="0" borderId="20" xfId="2" applyNumberFormat="1" applyFont="1" applyBorder="1" applyAlignment="1" applyProtection="1">
      <alignment horizontal="center" vertical="center"/>
    </xf>
    <xf numFmtId="0" fontId="15" fillId="0" borderId="1" xfId="3" applyFont="1" applyBorder="1" applyAlignment="1" applyProtection="1">
      <alignment horizontal="left" vertical="center"/>
    </xf>
    <xf numFmtId="0" fontId="5" fillId="0" borderId="1" xfId="0" applyFont="1" applyBorder="1" applyAlignment="1" applyProtection="1">
      <alignment horizontal="center" vertical="center"/>
      <protection locked="0" hidden="1"/>
    </xf>
    <xf numFmtId="0" fontId="5" fillId="0" borderId="0" xfId="0" applyNumberFormat="1" applyFont="1" applyAlignment="1" applyProtection="1">
      <alignment horizontal="center" vertical="center"/>
      <protection hidden="1"/>
    </xf>
    <xf numFmtId="0" fontId="5" fillId="0" borderId="17" xfId="0" applyNumberFormat="1" applyFont="1" applyBorder="1" applyAlignment="1" applyProtection="1">
      <alignment horizontal="center" vertical="center"/>
      <protection hidden="1"/>
    </xf>
    <xf numFmtId="49" fontId="5" fillId="0" borderId="0" xfId="0" applyNumberFormat="1" applyFont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164" fontId="7" fillId="0" borderId="18" xfId="0" applyNumberFormat="1" applyFont="1" applyBorder="1" applyAlignment="1" applyProtection="1">
      <alignment horizontal="center" vertical="center" wrapText="1"/>
      <protection hidden="1"/>
    </xf>
    <xf numFmtId="164" fontId="7" fillId="0" borderId="19" xfId="0" applyNumberFormat="1" applyFont="1" applyBorder="1" applyAlignment="1" applyProtection="1">
      <alignment horizontal="center" vertical="center"/>
      <protection hidden="1"/>
    </xf>
    <xf numFmtId="164" fontId="7" fillId="0" borderId="20" xfId="0" applyNumberFormat="1" applyFont="1" applyBorder="1" applyAlignment="1" applyProtection="1">
      <alignment horizontal="center" vertical="center"/>
      <protection hidden="1"/>
    </xf>
    <xf numFmtId="0" fontId="3" fillId="0" borderId="2" xfId="0" applyFont="1" applyBorder="1" applyAlignment="1" applyProtection="1">
      <alignment vertical="center"/>
      <protection hidden="1"/>
    </xf>
    <xf numFmtId="0" fontId="3" fillId="0" borderId="3" xfId="0" applyFont="1" applyBorder="1" applyAlignment="1" applyProtection="1">
      <alignment vertical="center"/>
      <protection hidden="1"/>
    </xf>
    <xf numFmtId="0" fontId="3" fillId="0" borderId="4" xfId="0" applyFont="1" applyBorder="1" applyAlignment="1" applyProtection="1">
      <alignment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5" fillId="0" borderId="17" xfId="0" applyFont="1" applyBorder="1" applyAlignment="1" applyProtection="1">
      <alignment horizontal="center" vertical="center"/>
      <protection hidden="1"/>
    </xf>
    <xf numFmtId="0" fontId="5" fillId="0" borderId="18" xfId="0" applyFont="1" applyBorder="1" applyAlignment="1" applyProtection="1">
      <alignment horizontal="center" vertical="center"/>
      <protection hidden="1"/>
    </xf>
    <xf numFmtId="0" fontId="5" fillId="0" borderId="19" xfId="0" applyFont="1" applyBorder="1" applyAlignment="1" applyProtection="1">
      <alignment horizontal="center" vertical="center"/>
      <protection hidden="1"/>
    </xf>
    <xf numFmtId="0" fontId="5" fillId="0" borderId="20" xfId="0" applyFont="1" applyBorder="1" applyAlignment="1" applyProtection="1">
      <alignment horizontal="center" vertical="center"/>
      <protection hidden="1"/>
    </xf>
    <xf numFmtId="0" fontId="5" fillId="0" borderId="18" xfId="0" applyFont="1" applyBorder="1" applyAlignment="1" applyProtection="1">
      <alignment horizontal="center" vertical="center" textRotation="90"/>
      <protection hidden="1"/>
    </xf>
    <xf numFmtId="0" fontId="5" fillId="0" borderId="19" xfId="0" applyFont="1" applyBorder="1" applyAlignment="1" applyProtection="1">
      <alignment horizontal="center" vertical="center" textRotation="90"/>
      <protection hidden="1"/>
    </xf>
    <xf numFmtId="0" fontId="5" fillId="0" borderId="20" xfId="0" applyFont="1" applyBorder="1" applyAlignment="1" applyProtection="1">
      <alignment horizontal="center" vertical="center" textRotation="90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0" fontId="5" fillId="0" borderId="21" xfId="0" applyFont="1" applyBorder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 vertical="center"/>
      <protection hidden="1"/>
    </xf>
    <xf numFmtId="0" fontId="5" fillId="0" borderId="22" xfId="0" applyFont="1" applyBorder="1" applyAlignment="1" applyProtection="1">
      <alignment horizontal="center" vertical="center"/>
      <protection hidden="1"/>
    </xf>
    <xf numFmtId="0" fontId="5" fillId="0" borderId="23" xfId="0" applyFont="1" applyBorder="1" applyAlignment="1" applyProtection="1">
      <alignment horizontal="center" vertical="center"/>
      <protection hidden="1"/>
    </xf>
    <xf numFmtId="0" fontId="5" fillId="0" borderId="7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0" fontId="3" fillId="0" borderId="2" xfId="0" applyFont="1" applyBorder="1" applyAlignment="1" applyProtection="1">
      <alignment horizontal="left" vertical="center"/>
      <protection hidden="1"/>
    </xf>
    <xf numFmtId="0" fontId="3" fillId="0" borderId="3" xfId="0" applyFont="1" applyBorder="1" applyAlignment="1" applyProtection="1">
      <alignment horizontal="left" vertical="center"/>
      <protection hidden="1"/>
    </xf>
    <xf numFmtId="0" fontId="3" fillId="0" borderId="4" xfId="0" applyFont="1" applyBorder="1" applyAlignment="1" applyProtection="1">
      <alignment horizontal="left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17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left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5" fillId="0" borderId="0" xfId="0" applyNumberFormat="1" applyFont="1" applyAlignment="1" applyProtection="1">
      <alignment horizontal="center" vertical="center"/>
    </xf>
  </cellXfs>
  <cellStyles count="4">
    <cellStyle name="Normal 2" xfId="2"/>
    <cellStyle name="Normal_2548 - ม 3 แบบพิมพ์" xfId="3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30480</xdr:colOff>
      <xdr:row>0</xdr:row>
      <xdr:rowOff>7620</xdr:rowOff>
    </xdr:from>
    <xdr:to>
      <xdr:col>8</xdr:col>
      <xdr:colOff>114710</xdr:colOff>
      <xdr:row>3</xdr:row>
      <xdr:rowOff>599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7FF89AA8-BD73-43A3-C116-FC12E2B97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860" y="7620"/>
          <a:ext cx="799338" cy="8083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196215</xdr:rowOff>
    </xdr:from>
    <xdr:to>
      <xdr:col>1</xdr:col>
      <xdr:colOff>558888</xdr:colOff>
      <xdr:row>3</xdr:row>
      <xdr:rowOff>179070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196215"/>
          <a:ext cx="776638" cy="8972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260311</xdr:colOff>
      <xdr:row>4</xdr:row>
      <xdr:rowOff>41413</xdr:rowOff>
    </xdr:from>
    <xdr:to>
      <xdr:col>17</xdr:col>
      <xdr:colOff>91110</xdr:colOff>
      <xdr:row>16</xdr:row>
      <xdr:rowOff>187542</xdr:rowOff>
    </xdr:to>
    <xdr:sp macro="" textlink="">
      <xdr:nvSpPr>
        <xdr:cNvPr id="2" name="กล่องข้อความ 1"/>
        <xdr:cNvSpPr txBox="1"/>
      </xdr:nvSpPr>
      <xdr:spPr>
        <a:xfrm>
          <a:off x="260311" y="1136788"/>
          <a:ext cx="6222074" cy="369895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คำอธิบายรายวิชา</a:t>
          </a:r>
          <a:endParaRPr lang="en-US" sz="1600">
            <a:latin typeface="TH Sarabun New" panose="020B0500040200020003" pitchFamily="34" charset="-34"/>
            <a:cs typeface="TH Sarabun New" panose="020B0500040200020003" pitchFamily="34" charset="-34"/>
          </a:endParaRPr>
        </a:p>
        <a:p>
          <a:pPr algn="l"/>
          <a:r>
            <a:rPr lang="en-US" sz="1600">
              <a:latin typeface="TH Sarabun New" panose="020B0500040200020003" pitchFamily="34" charset="-34"/>
              <a:cs typeface="TH Sarabun New" panose="020B0500040200020003" pitchFamily="34" charset="-34"/>
            </a:rPr>
            <a:t>          </a:t>
          </a:r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opLeftCell="A26" zoomScale="130" zoomScaleNormal="130" workbookViewId="0">
      <selection activeCell="B34" sqref="B34"/>
    </sheetView>
  </sheetViews>
  <sheetFormatPr defaultColWidth="9.140625" defaultRowHeight="24"/>
  <cols>
    <col min="1" max="1" width="12.42578125" style="61" customWidth="1"/>
    <col min="2" max="2" width="6.28515625" style="61" customWidth="1"/>
    <col min="3" max="16" width="5.28515625" style="61" customWidth="1"/>
    <col min="17" max="16384" width="9.140625" style="61"/>
  </cols>
  <sheetData>
    <row r="1" spans="1:18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</row>
    <row r="2" spans="1:18" ht="20.25" customHeight="1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1:18" ht="20.25" customHeight="1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18" ht="30.75">
      <c r="A4" s="154" t="s">
        <v>0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60"/>
      <c r="R4" s="60"/>
    </row>
    <row r="5" spans="1:18">
      <c r="A5" s="30" t="s">
        <v>1</v>
      </c>
      <c r="B5" s="156" t="str">
        <f>ข้อมูลพื้นฐาน!B2</f>
        <v>โรงเรียนโนนแดงวิทยาคม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60"/>
      <c r="R5" s="60"/>
    </row>
    <row r="6" spans="1:18">
      <c r="A6" s="161" t="s">
        <v>2</v>
      </c>
      <c r="B6" s="161"/>
      <c r="C6" s="156" t="str">
        <f>ข้อมูลพื้นฐาน!B3</f>
        <v>บรบือ</v>
      </c>
      <c r="D6" s="156"/>
      <c r="E6" s="156"/>
      <c r="F6" s="156"/>
      <c r="G6" s="156"/>
      <c r="H6" s="156"/>
      <c r="I6" s="161" t="s">
        <v>3</v>
      </c>
      <c r="J6" s="161"/>
      <c r="K6" s="156" t="str">
        <f>ข้อมูลพื้นฐาน!B4</f>
        <v>มหาสารคาม</v>
      </c>
      <c r="L6" s="156"/>
      <c r="M6" s="156"/>
      <c r="N6" s="156"/>
      <c r="O6" s="156"/>
      <c r="P6" s="156"/>
      <c r="Q6" s="60"/>
      <c r="R6" s="60"/>
    </row>
    <row r="7" spans="1:18">
      <c r="A7" s="161" t="s">
        <v>4</v>
      </c>
      <c r="B7" s="161"/>
      <c r="C7" s="160">
        <f>ข้อมูลพื้นฐาน!D2</f>
        <v>5</v>
      </c>
      <c r="D7" s="160"/>
      <c r="E7" s="30" t="s">
        <v>5</v>
      </c>
      <c r="F7" s="160">
        <f>ข้อมูลพื้นฐาน!D3</f>
        <v>1</v>
      </c>
      <c r="G7" s="160"/>
      <c r="H7" s="161" t="s">
        <v>6</v>
      </c>
      <c r="I7" s="161"/>
      <c r="J7" s="160">
        <f>ข้อมูลพื้นฐาน!B11</f>
        <v>1</v>
      </c>
      <c r="K7" s="160"/>
      <c r="L7" s="159" t="s">
        <v>7</v>
      </c>
      <c r="M7" s="159"/>
      <c r="N7" s="160">
        <f>ข้อมูลพื้นฐาน!B10</f>
        <v>2569</v>
      </c>
      <c r="O7" s="160"/>
      <c r="P7" s="160"/>
      <c r="Q7" s="60"/>
      <c r="R7" s="60"/>
    </row>
    <row r="8" spans="1:18">
      <c r="A8" s="161" t="s">
        <v>87</v>
      </c>
      <c r="B8" s="161"/>
      <c r="C8" s="161"/>
      <c r="D8" s="156" t="str">
        <f>ข้อมูลพื้นฐาน!D4</f>
        <v>วิทยาศาสตร์และเทคโนโลยี</v>
      </c>
      <c r="E8" s="156"/>
      <c r="F8" s="156"/>
      <c r="G8" s="156"/>
      <c r="H8" s="156"/>
      <c r="I8" s="156"/>
      <c r="J8" s="168" t="s">
        <v>74</v>
      </c>
      <c r="K8" s="168"/>
      <c r="L8" s="168"/>
      <c r="M8" s="156" t="str">
        <f>ข้อมูลพื้นฐาน!D5</f>
        <v>พื้นฐาน</v>
      </c>
      <c r="N8" s="169"/>
      <c r="O8" s="169"/>
      <c r="P8" s="169"/>
      <c r="Q8" s="60"/>
      <c r="R8" s="60"/>
    </row>
    <row r="9" spans="1:18">
      <c r="A9" s="30" t="s">
        <v>8</v>
      </c>
      <c r="B9" s="156" t="str">
        <f>ข้อมูลพื้นฐาน!D6</f>
        <v>ออกแบบและเทคโนโลยี</v>
      </c>
      <c r="C9" s="156"/>
      <c r="D9" s="156"/>
      <c r="E9" s="156"/>
      <c r="F9" s="156"/>
      <c r="G9" s="168" t="s">
        <v>9</v>
      </c>
      <c r="H9" s="168"/>
      <c r="I9" s="160" t="str">
        <f>ข้อมูลพื้นฐาน!D7</f>
        <v>ว32102</v>
      </c>
      <c r="J9" s="160"/>
      <c r="K9" s="160"/>
      <c r="Q9" s="60"/>
      <c r="R9" s="60"/>
    </row>
    <row r="10" spans="1:18">
      <c r="A10" s="30" t="s">
        <v>10</v>
      </c>
      <c r="B10" s="162">
        <f>J10*0.5</f>
        <v>0.5</v>
      </c>
      <c r="C10" s="162"/>
      <c r="D10" s="162"/>
      <c r="E10" s="162"/>
      <c r="F10" s="162"/>
      <c r="G10" s="160"/>
      <c r="H10" s="30" t="s">
        <v>11</v>
      </c>
      <c r="I10" s="60"/>
      <c r="J10" s="160">
        <f>ข้อมูลพื้นฐาน!D8</f>
        <v>1</v>
      </c>
      <c r="K10" s="160"/>
      <c r="L10" s="30" t="s">
        <v>12</v>
      </c>
      <c r="M10" s="30"/>
      <c r="N10" s="60"/>
      <c r="O10" s="60"/>
      <c r="P10" s="60"/>
      <c r="Q10" s="60"/>
      <c r="R10" s="60"/>
    </row>
    <row r="11" spans="1:18">
      <c r="A11" s="30" t="s">
        <v>13</v>
      </c>
      <c r="B11" s="156" t="str">
        <f>ข้อมูลพื้นฐาน!D9</f>
        <v>นายธีรภาพ ตะโคตร</v>
      </c>
      <c r="C11" s="156"/>
      <c r="D11" s="156"/>
      <c r="E11" s="156"/>
      <c r="F11" s="156"/>
      <c r="G11" s="156"/>
      <c r="H11" s="156"/>
      <c r="I11" s="62"/>
      <c r="J11" s="62"/>
      <c r="K11" s="62"/>
      <c r="L11" s="62"/>
      <c r="M11" s="62"/>
      <c r="N11" s="62"/>
      <c r="O11" s="62"/>
      <c r="P11" s="62"/>
      <c r="Q11" s="60"/>
      <c r="R11" s="60"/>
    </row>
    <row r="12" spans="1:18">
      <c r="A12" s="30" t="s">
        <v>14</v>
      </c>
      <c r="B12" s="176" t="str">
        <f>ข้อมูลพื้นฐาน!D10&amp;" "&amp;ข้อมูลพื้นฐาน!D11&amp;" "&amp;ข้อมูลพื้นฐาน!D12</f>
        <v>1 นางสุนิสา พารา 2 นายธีรภาพ ตะโคตร 3 นายวิศิษย์ ทอนมาตร์</v>
      </c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O12" s="176"/>
      <c r="P12" s="176"/>
      <c r="Q12" s="60"/>
      <c r="R12" s="60"/>
    </row>
    <row r="13" spans="1:18">
      <c r="A13" s="155" t="s">
        <v>15</v>
      </c>
      <c r="B13" s="155"/>
      <c r="C13" s="155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3"/>
      <c r="O13" s="60"/>
      <c r="P13" s="60"/>
      <c r="Q13" s="60"/>
      <c r="R13" s="60"/>
    </row>
    <row r="14" spans="1:18">
      <c r="A14" s="170" t="s">
        <v>16</v>
      </c>
      <c r="B14" s="171"/>
      <c r="C14" s="166" t="s">
        <v>80</v>
      </c>
      <c r="D14" s="167"/>
      <c r="E14" s="167"/>
      <c r="F14" s="167"/>
      <c r="G14" s="167"/>
      <c r="H14" s="167"/>
      <c r="I14" s="167"/>
      <c r="J14" s="167"/>
      <c r="K14" s="167"/>
      <c r="L14" s="167"/>
      <c r="M14" s="192" t="s">
        <v>50</v>
      </c>
      <c r="N14" s="192"/>
      <c r="O14" s="192"/>
      <c r="P14" s="192"/>
      <c r="Q14" s="60"/>
      <c r="R14" s="60"/>
    </row>
    <row r="15" spans="1:18">
      <c r="A15" s="172"/>
      <c r="B15" s="173"/>
      <c r="C15" s="56">
        <v>4</v>
      </c>
      <c r="D15" s="56">
        <v>3.5</v>
      </c>
      <c r="E15" s="56">
        <v>3</v>
      </c>
      <c r="F15" s="56">
        <v>2.5</v>
      </c>
      <c r="G15" s="56">
        <v>2</v>
      </c>
      <c r="H15" s="56">
        <v>1.5</v>
      </c>
      <c r="I15" s="64">
        <v>1</v>
      </c>
      <c r="J15" s="65">
        <v>0</v>
      </c>
      <c r="K15" s="56" t="s">
        <v>27</v>
      </c>
      <c r="L15" s="64" t="s">
        <v>28</v>
      </c>
      <c r="M15" s="157"/>
      <c r="N15" s="157"/>
      <c r="O15" s="157"/>
      <c r="P15" s="157"/>
      <c r="Q15" s="60"/>
      <c r="R15" s="60"/>
    </row>
    <row r="16" spans="1:18" s="66" customFormat="1">
      <c r="A16" s="174">
        <f>SUM(C16:L16)</f>
        <v>19</v>
      </c>
      <c r="B16" s="175"/>
      <c r="C16" s="56">
        <f>COUNTIF(คะแนน!AI6:AI35,4)</f>
        <v>0</v>
      </c>
      <c r="D16" s="56">
        <f>COUNTIF(คะแนน!$AI6:$AI35,3.5)</f>
        <v>0</v>
      </c>
      <c r="E16" s="56">
        <f>COUNTIF(คะแนน!$AI6:$AI35,3)</f>
        <v>0</v>
      </c>
      <c r="F16" s="56">
        <f>COUNTIF(คะแนน!$AI6:$AI35,2.5)</f>
        <v>0</v>
      </c>
      <c r="G16" s="56">
        <f>COUNTIF(คะแนน!$AI6:$AI35,2)</f>
        <v>0</v>
      </c>
      <c r="H16" s="56">
        <f>COUNTIF(คะแนน!$AI6:$AI35,1.5)</f>
        <v>0</v>
      </c>
      <c r="I16" s="64">
        <f>COUNTIF(คะแนน!$AI6:$AI35,1)</f>
        <v>0</v>
      </c>
      <c r="J16" s="65">
        <f>COUNTIF(คะแนน!$AI6:$AI35,0)</f>
        <v>19</v>
      </c>
      <c r="K16" s="56">
        <f>COUNTIF(คะแนน!$AI6:$AI24,"ร")</f>
        <v>0</v>
      </c>
      <c r="L16" s="64">
        <f>COUNTIF(คะแนน!$AI6:$AI24,"มส")</f>
        <v>0</v>
      </c>
      <c r="M16" s="157"/>
      <c r="N16" s="157"/>
      <c r="O16" s="157"/>
      <c r="P16" s="157"/>
      <c r="Q16" s="63"/>
      <c r="R16" s="63"/>
    </row>
    <row r="17" spans="1:18">
      <c r="A17" s="174" t="s">
        <v>17</v>
      </c>
      <c r="B17" s="175"/>
      <c r="C17" s="67">
        <f>(C16*100)/A16</f>
        <v>0</v>
      </c>
      <c r="D17" s="67">
        <f>(D16*100)/A16</f>
        <v>0</v>
      </c>
      <c r="E17" s="67">
        <f>(E16*100)/A16</f>
        <v>0</v>
      </c>
      <c r="F17" s="67">
        <f>(F16*100)/$A16</f>
        <v>0</v>
      </c>
      <c r="G17" s="67">
        <f t="shared" ref="G17:L17" si="0">(G16*100)/$A16</f>
        <v>0</v>
      </c>
      <c r="H17" s="67">
        <f t="shared" si="0"/>
        <v>0</v>
      </c>
      <c r="I17" s="68">
        <f t="shared" si="0"/>
        <v>0</v>
      </c>
      <c r="J17" s="69">
        <f t="shared" si="0"/>
        <v>100</v>
      </c>
      <c r="K17" s="67">
        <f t="shared" si="0"/>
        <v>0</v>
      </c>
      <c r="L17" s="68">
        <f t="shared" si="0"/>
        <v>0</v>
      </c>
      <c r="M17" s="193"/>
      <c r="N17" s="193"/>
      <c r="O17" s="193"/>
      <c r="P17" s="193"/>
      <c r="Q17" s="60"/>
      <c r="R17" s="60"/>
    </row>
    <row r="18" spans="1:18" ht="16.5" customHeight="1" thickBot="1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</row>
    <row r="19" spans="1:18">
      <c r="A19" s="163" t="s">
        <v>18</v>
      </c>
      <c r="B19" s="164"/>
      <c r="C19" s="164"/>
      <c r="D19" s="164"/>
      <c r="E19" s="164"/>
      <c r="F19" s="164"/>
      <c r="G19" s="165"/>
      <c r="H19" s="60"/>
      <c r="I19" s="163" t="s">
        <v>23</v>
      </c>
      <c r="J19" s="164"/>
      <c r="K19" s="164"/>
      <c r="L19" s="164"/>
      <c r="M19" s="164"/>
      <c r="N19" s="164"/>
      <c r="O19" s="164"/>
      <c r="P19" s="165"/>
      <c r="Q19" s="60"/>
      <c r="R19" s="60"/>
    </row>
    <row r="20" spans="1:18">
      <c r="A20" s="70" t="s">
        <v>19</v>
      </c>
      <c r="B20" s="157" t="s">
        <v>20</v>
      </c>
      <c r="C20" s="157"/>
      <c r="D20" s="157" t="s">
        <v>21</v>
      </c>
      <c r="E20" s="157"/>
      <c r="F20" s="157" t="s">
        <v>22</v>
      </c>
      <c r="G20" s="158"/>
      <c r="H20" s="60"/>
      <c r="I20" s="177" t="s">
        <v>19</v>
      </c>
      <c r="J20" s="174"/>
      <c r="K20" s="157" t="s">
        <v>20</v>
      </c>
      <c r="L20" s="174"/>
      <c r="M20" s="157" t="s">
        <v>21</v>
      </c>
      <c r="N20" s="157"/>
      <c r="O20" s="157" t="s">
        <v>22</v>
      </c>
      <c r="P20" s="158"/>
      <c r="Q20" s="60"/>
      <c r="R20" s="60"/>
    </row>
    <row r="21" spans="1:18">
      <c r="A21" s="70">
        <f>COUNTIF(คุณลักษณะ!$N6:$N35,3)</f>
        <v>0</v>
      </c>
      <c r="B21" s="174">
        <f>COUNTIF(คุณลักษณะ!$N6:$N35,2)</f>
        <v>0</v>
      </c>
      <c r="C21" s="175"/>
      <c r="D21" s="174">
        <f>COUNTIF(คุณลักษณะ!$N6:$N35,1)</f>
        <v>0</v>
      </c>
      <c r="E21" s="175"/>
      <c r="F21" s="174">
        <f>COUNTIF(คุณลักษณะ!$N6:$N35,0)</f>
        <v>19</v>
      </c>
      <c r="G21" s="175"/>
      <c r="H21" s="60"/>
      <c r="I21" s="178">
        <f>COUNTIF(อ่านคิดเขียน!$N6:$N35,3)</f>
        <v>0</v>
      </c>
      <c r="J21" s="179"/>
      <c r="K21" s="158">
        <f>COUNTIF(อ่านคิดเขียน!$N6:$N35,2)</f>
        <v>0</v>
      </c>
      <c r="L21" s="179"/>
      <c r="M21" s="158">
        <f>COUNTIF(อ่านคิดเขียน!$N6:$N35,1)</f>
        <v>0</v>
      </c>
      <c r="N21" s="177"/>
      <c r="O21" s="158">
        <f>COUNTIF(อ่านคิดเขียน!$N6:$N35,0)</f>
        <v>19</v>
      </c>
      <c r="P21" s="178"/>
      <c r="Q21" s="60"/>
      <c r="R21" s="60"/>
    </row>
    <row r="22" spans="1:18" ht="24.75" thickBot="1">
      <c r="A22" s="71">
        <f>SUM(A21*100/A16)</f>
        <v>0</v>
      </c>
      <c r="B22" s="180">
        <f>(B21*100)/A16</f>
        <v>0</v>
      </c>
      <c r="C22" s="180"/>
      <c r="D22" s="180">
        <f>(D21*100)/A16</f>
        <v>0</v>
      </c>
      <c r="E22" s="180"/>
      <c r="F22" s="180">
        <f>(F21*100)/A16</f>
        <v>100</v>
      </c>
      <c r="G22" s="186"/>
      <c r="H22" s="60"/>
      <c r="I22" s="187">
        <f>(I21*100)/A16</f>
        <v>0</v>
      </c>
      <c r="J22" s="188"/>
      <c r="K22" s="180">
        <f>(K21*100)/A16</f>
        <v>0</v>
      </c>
      <c r="L22" s="188"/>
      <c r="M22" s="180">
        <f>(M21*100)/A16</f>
        <v>0</v>
      </c>
      <c r="N22" s="180"/>
      <c r="O22" s="184">
        <f>(O21*100)/A16</f>
        <v>100</v>
      </c>
      <c r="P22" s="184"/>
      <c r="Q22" s="60"/>
      <c r="R22" s="60"/>
    </row>
    <row r="23" spans="1:18">
      <c r="A23" s="161"/>
      <c r="B23" s="161"/>
      <c r="C23" s="161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</row>
    <row r="24" spans="1:18">
      <c r="A24" s="72"/>
      <c r="B24" s="60"/>
      <c r="C24" s="60"/>
      <c r="D24" s="60"/>
      <c r="E24" s="60" t="s">
        <v>24</v>
      </c>
      <c r="F24" s="73"/>
      <c r="G24" s="73"/>
      <c r="H24" s="73"/>
      <c r="I24" s="73"/>
      <c r="J24" s="73"/>
      <c r="K24" s="60" t="s">
        <v>13</v>
      </c>
      <c r="L24" s="60"/>
      <c r="N24" s="60"/>
      <c r="O24" s="60"/>
      <c r="P24" s="60"/>
      <c r="Q24" s="60"/>
      <c r="R24" s="60"/>
    </row>
    <row r="25" spans="1:18">
      <c r="A25" s="72"/>
      <c r="B25" s="60"/>
      <c r="C25" s="60"/>
      <c r="D25" s="60"/>
      <c r="E25" s="60" t="s">
        <v>24</v>
      </c>
      <c r="F25" s="74"/>
      <c r="G25" s="74"/>
      <c r="H25" s="74"/>
      <c r="I25" s="74"/>
      <c r="J25" s="74"/>
      <c r="K25" s="60" t="s">
        <v>25</v>
      </c>
      <c r="L25" s="60"/>
      <c r="N25" s="60"/>
      <c r="O25" s="60"/>
      <c r="P25" s="60"/>
      <c r="Q25" s="60"/>
      <c r="R25" s="60"/>
    </row>
    <row r="26" spans="1:18">
      <c r="A26" s="72"/>
      <c r="B26" s="60"/>
      <c r="C26" s="60"/>
      <c r="D26" s="60"/>
      <c r="E26" s="60" t="s">
        <v>24</v>
      </c>
      <c r="F26" s="74"/>
      <c r="G26" s="74"/>
      <c r="H26" s="74"/>
      <c r="I26" s="74"/>
      <c r="J26" s="74"/>
      <c r="K26" s="60" t="s">
        <v>26</v>
      </c>
      <c r="L26" s="60"/>
      <c r="N26" s="60"/>
      <c r="O26" s="60"/>
      <c r="P26" s="60"/>
      <c r="Q26" s="60"/>
      <c r="R26" s="60"/>
    </row>
    <row r="27" spans="1:18">
      <c r="A27" s="185"/>
      <c r="B27" s="185"/>
      <c r="C27" s="185"/>
      <c r="D27" s="185"/>
      <c r="E27" s="60" t="s">
        <v>24</v>
      </c>
      <c r="F27" s="73"/>
      <c r="G27" s="73"/>
      <c r="H27" s="73"/>
      <c r="I27" s="73"/>
      <c r="J27" s="73"/>
      <c r="K27" s="60" t="s">
        <v>79</v>
      </c>
      <c r="L27" s="60"/>
      <c r="N27" s="60"/>
      <c r="O27" s="60"/>
      <c r="P27" s="60"/>
      <c r="Q27" s="60"/>
      <c r="R27" s="60"/>
    </row>
    <row r="28" spans="1:18" ht="24.75" thickBot="1">
      <c r="A28" s="60"/>
      <c r="B28" s="60"/>
      <c r="C28" s="60"/>
      <c r="D28" s="60"/>
      <c r="E28" s="60"/>
      <c r="F28" s="60"/>
      <c r="G28" s="75"/>
      <c r="H28" s="75"/>
      <c r="I28" s="75"/>
      <c r="J28" s="75"/>
      <c r="K28" s="75"/>
      <c r="L28" s="60"/>
      <c r="M28" s="60"/>
      <c r="N28" s="60"/>
      <c r="O28" s="60"/>
      <c r="P28" s="60"/>
      <c r="Q28" s="60"/>
      <c r="R28" s="60"/>
    </row>
    <row r="29" spans="1:18">
      <c r="A29" s="194" t="s">
        <v>86</v>
      </c>
      <c r="B29" s="195"/>
      <c r="C29" s="195"/>
      <c r="D29" s="195"/>
      <c r="E29" s="195"/>
      <c r="F29" s="195"/>
      <c r="G29" s="196"/>
      <c r="H29" s="194" t="s">
        <v>85</v>
      </c>
      <c r="I29" s="195"/>
      <c r="J29" s="195"/>
      <c r="K29" s="195"/>
      <c r="L29" s="195"/>
      <c r="M29" s="195"/>
      <c r="N29" s="195"/>
      <c r="O29" s="195"/>
      <c r="P29" s="196"/>
      <c r="Q29" s="60"/>
      <c r="R29" s="60"/>
    </row>
    <row r="30" spans="1:18">
      <c r="A30" s="181" t="s">
        <v>81</v>
      </c>
      <c r="B30" s="182"/>
      <c r="C30" s="182"/>
      <c r="D30" s="182"/>
      <c r="E30" s="182"/>
      <c r="F30" s="182"/>
      <c r="G30" s="183"/>
      <c r="H30" s="181" t="s">
        <v>84</v>
      </c>
      <c r="I30" s="182"/>
      <c r="J30" s="182"/>
      <c r="K30" s="182"/>
      <c r="L30" s="182"/>
      <c r="M30" s="182"/>
      <c r="N30" s="182"/>
      <c r="O30" s="182"/>
      <c r="P30" s="183"/>
      <c r="Q30" s="60"/>
      <c r="R30" s="60"/>
    </row>
    <row r="31" spans="1:18" ht="26.1" customHeight="1">
      <c r="A31" s="181" t="s">
        <v>82</v>
      </c>
      <c r="B31" s="182"/>
      <c r="C31" s="182"/>
      <c r="D31" s="182"/>
      <c r="E31" s="182"/>
      <c r="F31" s="182"/>
      <c r="G31" s="182"/>
      <c r="H31" s="181" t="s">
        <v>83</v>
      </c>
      <c r="I31" s="182"/>
      <c r="J31" s="182"/>
      <c r="K31" s="182"/>
      <c r="L31" s="182"/>
      <c r="M31" s="182"/>
      <c r="N31" s="182"/>
      <c r="O31" s="182"/>
      <c r="P31" s="183"/>
      <c r="Q31" s="60"/>
      <c r="R31" s="60"/>
    </row>
    <row r="32" spans="1:18">
      <c r="A32" s="181" t="str">
        <f>ข้อมูลพื้นฐาน!B7</f>
        <v>นายพุฒิพงษ์ จันดาโชต</v>
      </c>
      <c r="B32" s="182"/>
      <c r="C32" s="182"/>
      <c r="D32" s="182"/>
      <c r="E32" s="182"/>
      <c r="F32" s="76"/>
      <c r="G32" s="77"/>
      <c r="H32" s="181" t="str">
        <f>ข้อมูลพื้นฐาน!B6</f>
        <v>ว่าที่ร้อยตรีหญิงปรางทิพย์ พินิจ</v>
      </c>
      <c r="I32" s="182"/>
      <c r="J32" s="182"/>
      <c r="K32" s="182"/>
      <c r="L32" s="182"/>
      <c r="M32" s="182"/>
      <c r="N32" s="182"/>
      <c r="O32" s="76"/>
      <c r="P32" s="77"/>
      <c r="Q32" s="60"/>
      <c r="R32" s="60"/>
    </row>
    <row r="33" spans="1:18" ht="24.75" thickBot="1">
      <c r="A33" s="139" t="s">
        <v>55</v>
      </c>
      <c r="B33" s="191"/>
      <c r="C33" s="191"/>
      <c r="D33" s="191"/>
      <c r="E33" s="191"/>
      <c r="F33" s="78"/>
      <c r="G33" s="79"/>
      <c r="H33" s="189" t="s">
        <v>107</v>
      </c>
      <c r="I33" s="190"/>
      <c r="J33" s="191"/>
      <c r="K33" s="191"/>
      <c r="L33" s="191"/>
      <c r="M33" s="191"/>
      <c r="N33" s="78"/>
      <c r="O33" s="78"/>
      <c r="P33" s="79"/>
      <c r="Q33" s="60"/>
      <c r="R33" s="60"/>
    </row>
    <row r="34" spans="1:18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</row>
    <row r="35" spans="1:18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</row>
  </sheetData>
  <sheetProtection password="A64C" sheet="1" objects="1" scenarios="1"/>
  <mergeCells count="69">
    <mergeCell ref="H33:I33"/>
    <mergeCell ref="B33:E33"/>
    <mergeCell ref="J33:M33"/>
    <mergeCell ref="B9:F9"/>
    <mergeCell ref="G9:H9"/>
    <mergeCell ref="H32:N32"/>
    <mergeCell ref="A32:E32"/>
    <mergeCell ref="M14:P14"/>
    <mergeCell ref="M15:P15"/>
    <mergeCell ref="M16:P16"/>
    <mergeCell ref="M17:P17"/>
    <mergeCell ref="A29:G29"/>
    <mergeCell ref="A30:G30"/>
    <mergeCell ref="H29:P29"/>
    <mergeCell ref="H30:P30"/>
    <mergeCell ref="D20:E20"/>
    <mergeCell ref="D22:E22"/>
    <mergeCell ref="B21:C21"/>
    <mergeCell ref="H31:P31"/>
    <mergeCell ref="O22:P22"/>
    <mergeCell ref="A23:C23"/>
    <mergeCell ref="A27:D27"/>
    <mergeCell ref="A31:G31"/>
    <mergeCell ref="B22:C22"/>
    <mergeCell ref="M22:N22"/>
    <mergeCell ref="O21:P21"/>
    <mergeCell ref="F22:G22"/>
    <mergeCell ref="I22:J22"/>
    <mergeCell ref="K22:L22"/>
    <mergeCell ref="B20:C20"/>
    <mergeCell ref="M21:N21"/>
    <mergeCell ref="F20:G20"/>
    <mergeCell ref="F21:G21"/>
    <mergeCell ref="I20:J20"/>
    <mergeCell ref="K20:L20"/>
    <mergeCell ref="I21:J21"/>
    <mergeCell ref="K21:L21"/>
    <mergeCell ref="D21:E21"/>
    <mergeCell ref="C6:H6"/>
    <mergeCell ref="I19:P19"/>
    <mergeCell ref="I9:K9"/>
    <mergeCell ref="J10:K10"/>
    <mergeCell ref="B11:H11"/>
    <mergeCell ref="A19:G19"/>
    <mergeCell ref="C14:L14"/>
    <mergeCell ref="A8:C8"/>
    <mergeCell ref="D8:I8"/>
    <mergeCell ref="J8:L8"/>
    <mergeCell ref="M8:P8"/>
    <mergeCell ref="A14:B15"/>
    <mergeCell ref="A16:B16"/>
    <mergeCell ref="A17:B17"/>
    <mergeCell ref="B12:P12"/>
    <mergeCell ref="A4:P4"/>
    <mergeCell ref="A13:C13"/>
    <mergeCell ref="B5:P5"/>
    <mergeCell ref="M20:N20"/>
    <mergeCell ref="O20:P20"/>
    <mergeCell ref="K6:P6"/>
    <mergeCell ref="L7:M7"/>
    <mergeCell ref="N7:P7"/>
    <mergeCell ref="C7:D7"/>
    <mergeCell ref="F7:G7"/>
    <mergeCell ref="J7:K7"/>
    <mergeCell ref="H7:I7"/>
    <mergeCell ref="B10:G10"/>
    <mergeCell ref="A6:B6"/>
    <mergeCell ref="A7:B7"/>
    <mergeCell ref="I6:J6"/>
  </mergeCells>
  <pageMargins left="0.78740157480314965" right="0.11811023622047245" top="0.35433070866141736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G11" sqref="G11"/>
    </sheetView>
  </sheetViews>
  <sheetFormatPr defaultRowHeight="30.75"/>
  <cols>
    <col min="1" max="1" width="31.7109375" style="1" customWidth="1"/>
    <col min="2" max="2" width="38.42578125" style="2" customWidth="1"/>
    <col min="3" max="3" width="23.42578125" style="1" bestFit="1" customWidth="1"/>
    <col min="4" max="4" width="25.85546875" style="1" customWidth="1"/>
    <col min="5" max="16384" width="9.140625" style="1"/>
  </cols>
  <sheetData>
    <row r="1" spans="1:5">
      <c r="A1" s="197" t="s">
        <v>65</v>
      </c>
      <c r="B1" s="197"/>
      <c r="C1" s="197"/>
      <c r="D1" s="197"/>
      <c r="E1" s="197"/>
    </row>
    <row r="2" spans="1:5">
      <c r="A2" s="3" t="s">
        <v>66</v>
      </c>
      <c r="B2" s="137" t="s">
        <v>64</v>
      </c>
      <c r="C2" s="3" t="s">
        <v>4</v>
      </c>
      <c r="D2" s="116">
        <v>5</v>
      </c>
    </row>
    <row r="3" spans="1:5">
      <c r="A3" s="3" t="s">
        <v>67</v>
      </c>
      <c r="B3" s="137" t="s">
        <v>31</v>
      </c>
      <c r="C3" s="3" t="s">
        <v>5</v>
      </c>
      <c r="D3" s="116">
        <v>1</v>
      </c>
    </row>
    <row r="4" spans="1:5">
      <c r="A4" s="3" t="s">
        <v>3</v>
      </c>
      <c r="B4" s="137" t="s">
        <v>32</v>
      </c>
      <c r="C4" s="3" t="s">
        <v>73</v>
      </c>
      <c r="D4" s="116" t="s">
        <v>99</v>
      </c>
    </row>
    <row r="5" spans="1:5">
      <c r="A5" s="3" t="s">
        <v>68</v>
      </c>
      <c r="B5" s="137" t="s">
        <v>75</v>
      </c>
      <c r="C5" s="3" t="s">
        <v>74</v>
      </c>
      <c r="D5" s="116" t="s">
        <v>91</v>
      </c>
    </row>
    <row r="6" spans="1:5">
      <c r="A6" s="3" t="s">
        <v>69</v>
      </c>
      <c r="B6" s="116" t="s">
        <v>76</v>
      </c>
      <c r="C6" s="3" t="s">
        <v>8</v>
      </c>
      <c r="D6" s="117" t="s">
        <v>100</v>
      </c>
    </row>
    <row r="7" spans="1:5">
      <c r="A7" s="3" t="s">
        <v>70</v>
      </c>
      <c r="B7" s="116" t="s">
        <v>77</v>
      </c>
      <c r="C7" s="3" t="s">
        <v>9</v>
      </c>
      <c r="D7" s="117" t="s">
        <v>108</v>
      </c>
    </row>
    <row r="8" spans="1:5" ht="36">
      <c r="A8" s="4" t="s">
        <v>71</v>
      </c>
      <c r="B8" s="116" t="s">
        <v>78</v>
      </c>
      <c r="C8" s="3" t="s">
        <v>11</v>
      </c>
      <c r="D8" s="116">
        <v>1</v>
      </c>
      <c r="E8" s="3" t="s">
        <v>12</v>
      </c>
    </row>
    <row r="9" spans="1:5">
      <c r="A9" s="3" t="s">
        <v>72</v>
      </c>
      <c r="B9" s="117" t="s">
        <v>79</v>
      </c>
      <c r="C9" s="3" t="s">
        <v>13</v>
      </c>
      <c r="D9" s="116" t="s">
        <v>101</v>
      </c>
    </row>
    <row r="10" spans="1:5">
      <c r="A10" s="3" t="s">
        <v>7</v>
      </c>
      <c r="B10" s="116">
        <v>2569</v>
      </c>
      <c r="C10" s="3" t="s">
        <v>14</v>
      </c>
      <c r="D10" s="116" t="s">
        <v>109</v>
      </c>
    </row>
    <row r="11" spans="1:5">
      <c r="A11" s="3" t="s">
        <v>6</v>
      </c>
      <c r="B11" s="116">
        <v>1</v>
      </c>
      <c r="D11" s="116" t="s">
        <v>110</v>
      </c>
    </row>
    <row r="12" spans="1:5">
      <c r="B12" s="1"/>
      <c r="D12" s="116" t="s">
        <v>111</v>
      </c>
    </row>
    <row r="13" spans="1:5">
      <c r="B13" s="1"/>
    </row>
    <row r="14" spans="1:5">
      <c r="B14" s="1"/>
    </row>
    <row r="15" spans="1:5">
      <c r="B15" s="1"/>
    </row>
    <row r="16" spans="1:5">
      <c r="B16" s="1"/>
    </row>
    <row r="17" spans="2:2">
      <c r="B17" s="1"/>
    </row>
  </sheetData>
  <sheetProtection password="A64C" sheet="1" objects="1" scenarios="1"/>
  <dataConsolidate/>
  <mergeCells count="1">
    <mergeCell ref="A1:E1"/>
  </mergeCells>
  <dataValidations xWindow="771" yWindow="423" count="2">
    <dataValidation type="list" allowBlank="1" showInputMessage="1" showErrorMessage="1" sqref="D4">
      <formula1>"คณิตศาสตร์, ภาษาไทย, วิทยาศาสตร์และเทคโนโลยี, สังคมศึกษา ศาสนาและวัฒนธรรม, สุขศึกษาและพลศึกษา, การงานอาชีพ, ศิลปะ ,ภาษาต่างประเทศ"</formula1>
    </dataValidation>
    <dataValidation type="list" allowBlank="1" showInputMessage="1" showErrorMessage="1" promptTitle="เลือกปรแภทวิชา" sqref="D5">
      <formula1>"พื้นฐาน,เพิ่มเติม"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"/>
  <sheetViews>
    <sheetView tabSelected="1" zoomScale="115" zoomScaleNormal="115" zoomScaleSheetLayoutView="130" workbookViewId="0">
      <selection activeCell="AA38" sqref="AA38"/>
    </sheetView>
  </sheetViews>
  <sheetFormatPr defaultColWidth="4.7109375" defaultRowHeight="27.75"/>
  <cols>
    <col min="1" max="1" width="5.28515625" style="134" customWidth="1"/>
    <col min="2" max="2" width="9.7109375" style="135" customWidth="1"/>
    <col min="3" max="3" width="24.5703125" style="135" customWidth="1"/>
    <col min="4" max="21" width="3.140625" style="134" customWidth="1"/>
    <col min="22" max="22" width="3.42578125" style="134" customWidth="1"/>
    <col min="23" max="23" width="3.140625" style="5" customWidth="1"/>
    <col min="24" max="16384" width="4.7109375" style="5"/>
  </cols>
  <sheetData>
    <row r="1" spans="1:26" s="122" customFormat="1" ht="23.1" customHeight="1">
      <c r="A1" s="121">
        <f>W3</f>
        <v>0</v>
      </c>
      <c r="B1" s="201" t="s">
        <v>102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2"/>
    </row>
    <row r="2" spans="1:26" s="122" customFormat="1" ht="23.1" customHeight="1">
      <c r="A2" s="123"/>
      <c r="B2" s="124"/>
      <c r="C2" s="200" t="s">
        <v>103</v>
      </c>
      <c r="D2" s="200"/>
      <c r="E2" s="200"/>
      <c r="F2" s="200"/>
      <c r="G2" s="200"/>
      <c r="H2" s="200"/>
      <c r="I2" s="200"/>
      <c r="J2" s="200"/>
      <c r="K2" s="200"/>
      <c r="L2" s="203" t="s">
        <v>104</v>
      </c>
      <c r="M2" s="203"/>
      <c r="N2" s="203"/>
      <c r="O2" s="203"/>
      <c r="P2" s="203"/>
      <c r="Q2" s="203"/>
      <c r="R2" s="203"/>
      <c r="S2" s="140">
        <f>ข้อมูลพื้นฐาน!D2</f>
        <v>5</v>
      </c>
      <c r="T2" s="204" t="s">
        <v>5</v>
      </c>
      <c r="U2" s="204"/>
      <c r="V2" s="141">
        <f>ข้อมูลพื้นฐาน!D3</f>
        <v>1</v>
      </c>
    </row>
    <row r="3" spans="1:26" s="122" customFormat="1" ht="23.1" customHeight="1">
      <c r="A3" s="123"/>
      <c r="B3" s="124"/>
      <c r="C3" s="200" t="s">
        <v>106</v>
      </c>
      <c r="D3" s="200"/>
      <c r="E3" s="200"/>
      <c r="F3" s="200"/>
      <c r="G3" s="200"/>
      <c r="H3" s="200"/>
      <c r="I3" s="200"/>
      <c r="J3" s="200"/>
      <c r="K3" s="205" t="s">
        <v>88</v>
      </c>
      <c r="L3" s="205"/>
      <c r="M3" s="206">
        <f>COUNTIF(C6:C35,"นาย*")+COUNTIF(C6:C35,"เด็กชาย*")+COUNTIF(C6:C35,"ด.ช.*")</f>
        <v>10</v>
      </c>
      <c r="N3" s="206"/>
      <c r="O3" s="207" t="s">
        <v>89</v>
      </c>
      <c r="P3" s="207"/>
      <c r="Q3" s="206">
        <f>COUNTIF(C6:C35,"นางสาว*")+COUNTIF(C6:C35,"เด็กหญิง*")+COUNTIF(C6:C35,"ด.ญ.*")+COUNTIF(C6:C35,"น.ส.*")</f>
        <v>9</v>
      </c>
      <c r="R3" s="206"/>
      <c r="S3" s="207" t="s">
        <v>38</v>
      </c>
      <c r="T3" s="207"/>
      <c r="U3" s="206">
        <f>M3+Q3</f>
        <v>19</v>
      </c>
      <c r="V3" s="208"/>
      <c r="Y3" s="125"/>
      <c r="Z3" s="125"/>
    </row>
    <row r="4" spans="1:26" s="122" customFormat="1" ht="23.1" customHeight="1" thickBot="1">
      <c r="A4" s="126"/>
      <c r="B4" s="127"/>
      <c r="C4" s="128" t="s">
        <v>105</v>
      </c>
      <c r="D4" s="198" t="str">
        <f>ข้อมูลพื้นฐาน!D10&amp;" "&amp;ข้อมูลพื้นฐาน!D11&amp;" "&amp;ข้อมูลพื้นฐาน!D12</f>
        <v>1 นางสุนิสา พารา 2 นายธีรภาพ ตะโคตร 3 นายวิศิษย์ ทอนมาตร์</v>
      </c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9"/>
    </row>
    <row r="5" spans="1:26" ht="21.6" customHeight="1">
      <c r="A5" s="136" t="s">
        <v>33</v>
      </c>
      <c r="B5" s="138" t="s">
        <v>40</v>
      </c>
      <c r="C5" s="138" t="s">
        <v>49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</row>
    <row r="6" spans="1:26" ht="21.6" customHeight="1">
      <c r="A6" s="129">
        <v>1</v>
      </c>
      <c r="B6" s="151" t="s">
        <v>131</v>
      </c>
      <c r="C6" s="153" t="s">
        <v>112</v>
      </c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</row>
    <row r="7" spans="1:26" ht="21.6" customHeight="1">
      <c r="A7" s="129">
        <v>2</v>
      </c>
      <c r="B7" s="151" t="s">
        <v>132</v>
      </c>
      <c r="C7" s="153" t="s">
        <v>113</v>
      </c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</row>
    <row r="8" spans="1:26" ht="21.6" customHeight="1">
      <c r="A8" s="129">
        <v>3</v>
      </c>
      <c r="B8" s="151" t="s">
        <v>133</v>
      </c>
      <c r="C8" s="153" t="s">
        <v>114</v>
      </c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</row>
    <row r="9" spans="1:26" ht="21.6" customHeight="1">
      <c r="A9" s="129">
        <v>4</v>
      </c>
      <c r="B9" s="151" t="s">
        <v>134</v>
      </c>
      <c r="C9" s="153" t="s">
        <v>115</v>
      </c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</row>
    <row r="10" spans="1:26" ht="21.6" customHeight="1">
      <c r="A10" s="129">
        <v>5</v>
      </c>
      <c r="B10" s="151" t="s">
        <v>135</v>
      </c>
      <c r="C10" s="153" t="s">
        <v>116</v>
      </c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</row>
    <row r="11" spans="1:26" ht="21.6" customHeight="1">
      <c r="A11" s="129">
        <v>6</v>
      </c>
      <c r="B11" s="151" t="s">
        <v>136</v>
      </c>
      <c r="C11" s="153" t="s">
        <v>117</v>
      </c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</row>
    <row r="12" spans="1:26" ht="21.6" customHeight="1">
      <c r="A12" s="129">
        <v>7</v>
      </c>
      <c r="B12" s="151" t="s">
        <v>137</v>
      </c>
      <c r="C12" s="153" t="s">
        <v>118</v>
      </c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</row>
    <row r="13" spans="1:26" ht="21.6" customHeight="1">
      <c r="A13" s="129">
        <v>8</v>
      </c>
      <c r="B13" s="151" t="s">
        <v>138</v>
      </c>
      <c r="C13" s="153" t="s">
        <v>119</v>
      </c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</row>
    <row r="14" spans="1:26" ht="21.6" customHeight="1">
      <c r="A14" s="129">
        <v>9</v>
      </c>
      <c r="B14" s="151" t="s">
        <v>139</v>
      </c>
      <c r="C14" s="153" t="s">
        <v>120</v>
      </c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</row>
    <row r="15" spans="1:26" ht="21.6" customHeight="1">
      <c r="A15" s="129">
        <v>10</v>
      </c>
      <c r="B15" s="151" t="s">
        <v>140</v>
      </c>
      <c r="C15" s="153" t="s">
        <v>121</v>
      </c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</row>
    <row r="16" spans="1:26" ht="21.6" customHeight="1">
      <c r="A16" s="129">
        <v>11</v>
      </c>
      <c r="B16" s="151" t="s">
        <v>141</v>
      </c>
      <c r="C16" s="153" t="s">
        <v>122</v>
      </c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</row>
    <row r="17" spans="1:22" ht="21.6" customHeight="1">
      <c r="A17" s="129">
        <v>12</v>
      </c>
      <c r="B17" s="151" t="s">
        <v>142</v>
      </c>
      <c r="C17" s="153" t="s">
        <v>123</v>
      </c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</row>
    <row r="18" spans="1:22" ht="21.6" customHeight="1">
      <c r="A18" s="129">
        <v>13</v>
      </c>
      <c r="B18" s="151" t="s">
        <v>143</v>
      </c>
      <c r="C18" s="153" t="s">
        <v>124</v>
      </c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</row>
    <row r="19" spans="1:22" ht="21.6" customHeight="1">
      <c r="A19" s="129">
        <v>14</v>
      </c>
      <c r="B19" s="151" t="s">
        <v>144</v>
      </c>
      <c r="C19" s="153" t="s">
        <v>125</v>
      </c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</row>
    <row r="20" spans="1:22" ht="21.6" customHeight="1">
      <c r="A20" s="129">
        <v>15</v>
      </c>
      <c r="B20" s="151" t="s">
        <v>145</v>
      </c>
      <c r="C20" s="153" t="s">
        <v>126</v>
      </c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</row>
    <row r="21" spans="1:22" ht="21.6" customHeight="1">
      <c r="A21" s="129">
        <v>16</v>
      </c>
      <c r="B21" s="151" t="s">
        <v>146</v>
      </c>
      <c r="C21" s="153" t="s">
        <v>127</v>
      </c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</row>
    <row r="22" spans="1:22" ht="21.6" customHeight="1">
      <c r="A22" s="129">
        <v>17</v>
      </c>
      <c r="B22" s="151" t="s">
        <v>147</v>
      </c>
      <c r="C22" s="153" t="s">
        <v>128</v>
      </c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</row>
    <row r="23" spans="1:22" ht="21.6" customHeight="1">
      <c r="A23" s="129">
        <v>18</v>
      </c>
      <c r="B23" s="152" t="s">
        <v>148</v>
      </c>
      <c r="C23" s="153" t="s">
        <v>129</v>
      </c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</row>
    <row r="24" spans="1:22" ht="21.6" customHeight="1">
      <c r="A24" s="129">
        <v>19</v>
      </c>
      <c r="B24" s="151" t="s">
        <v>149</v>
      </c>
      <c r="C24" s="153" t="s">
        <v>130</v>
      </c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</row>
    <row r="25" spans="1:22" ht="21.6" customHeight="1">
      <c r="A25" s="129">
        <v>20</v>
      </c>
      <c r="B25" s="146"/>
      <c r="C25" s="147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</row>
    <row r="26" spans="1:22" ht="21.6" customHeight="1">
      <c r="A26" s="129">
        <v>21</v>
      </c>
      <c r="B26" s="146"/>
      <c r="C26" s="147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</row>
    <row r="27" spans="1:22" ht="21.6" customHeight="1">
      <c r="A27" s="129">
        <v>22</v>
      </c>
      <c r="B27" s="146"/>
      <c r="C27" s="147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</row>
    <row r="28" spans="1:22" ht="21.6" customHeight="1">
      <c r="A28" s="129">
        <v>23</v>
      </c>
      <c r="B28" s="146"/>
      <c r="C28" s="147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</row>
    <row r="29" spans="1:22" ht="21.6" customHeight="1">
      <c r="A29" s="129">
        <v>24</v>
      </c>
      <c r="B29" s="146"/>
      <c r="C29" s="147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</row>
    <row r="30" spans="1:22" ht="21.6" customHeight="1">
      <c r="A30" s="129">
        <v>25</v>
      </c>
      <c r="B30" s="146"/>
      <c r="C30" s="147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</row>
    <row r="31" spans="1:22" ht="21.6" customHeight="1">
      <c r="A31" s="129">
        <v>26</v>
      </c>
      <c r="B31" s="146"/>
      <c r="C31" s="147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</row>
    <row r="32" spans="1:22" ht="21.6" customHeight="1">
      <c r="A32" s="129">
        <v>27</v>
      </c>
      <c r="B32" s="148"/>
      <c r="C32" s="147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</row>
    <row r="33" spans="1:22" ht="21.6" customHeight="1">
      <c r="A33" s="129">
        <v>28</v>
      </c>
      <c r="B33" s="148"/>
      <c r="C33" s="14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</row>
    <row r="34" spans="1:22" ht="21.6" customHeight="1">
      <c r="A34" s="129">
        <v>29</v>
      </c>
      <c r="B34" s="150"/>
      <c r="C34" s="150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</row>
    <row r="35" spans="1:22" ht="21.6" customHeight="1">
      <c r="A35" s="129">
        <v>30</v>
      </c>
      <c r="B35" s="148"/>
      <c r="C35" s="147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</row>
    <row r="36" spans="1:22" ht="21.6" customHeight="1">
      <c r="A36" s="129"/>
      <c r="B36" s="130"/>
      <c r="C36" s="132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</row>
    <row r="37" spans="1:22" ht="21.6" customHeight="1">
      <c r="A37" s="129"/>
      <c r="B37" s="133"/>
      <c r="C37" s="133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</row>
  </sheetData>
  <sheetProtection password="A64C" sheet="1" objects="1" scenarios="1"/>
  <mergeCells count="12">
    <mergeCell ref="D4:V4"/>
    <mergeCell ref="C2:K2"/>
    <mergeCell ref="B1:V1"/>
    <mergeCell ref="L2:R2"/>
    <mergeCell ref="T2:U2"/>
    <mergeCell ref="C3:J3"/>
    <mergeCell ref="K3:L3"/>
    <mergeCell ref="M3:N3"/>
    <mergeCell ref="O3:P3"/>
    <mergeCell ref="Q3:R3"/>
    <mergeCell ref="S3:T3"/>
    <mergeCell ref="U3:V3"/>
  </mergeCells>
  <printOptions horizontalCentered="1"/>
  <pageMargins left="0.31496062992125984" right="0" top="0.35433070866141736" bottom="0.15748031496062992" header="0.31496062992125984" footer="0.31496062992125984"/>
  <pageSetup paperSize="9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6"/>
  <sheetViews>
    <sheetView zoomScale="115" zoomScaleNormal="115" workbookViewId="0">
      <selection activeCell="J10" sqref="J10"/>
    </sheetView>
  </sheetViews>
  <sheetFormatPr defaultColWidth="9" defaultRowHeight="24"/>
  <cols>
    <col min="1" max="1" width="6" style="18" customWidth="1"/>
    <col min="2" max="2" width="9.28515625" style="24" customWidth="1"/>
    <col min="3" max="3" width="9.7109375" style="18" customWidth="1"/>
    <col min="4" max="4" width="6.85546875" style="18" customWidth="1"/>
    <col min="5" max="5" width="5.7109375" style="18" customWidth="1"/>
    <col min="6" max="6" width="4.28515625" style="25" customWidth="1"/>
    <col min="7" max="18" width="4.28515625" style="18" customWidth="1"/>
    <col min="19" max="19" width="6" style="18" customWidth="1"/>
    <col min="20" max="20" width="9.28515625" style="24" customWidth="1"/>
    <col min="21" max="21" width="9.7109375" style="18" customWidth="1"/>
    <col min="22" max="22" width="6.85546875" style="18" customWidth="1"/>
    <col min="23" max="23" width="5.7109375" style="18" customWidth="1"/>
    <col min="24" max="24" width="4.28515625" style="25" customWidth="1"/>
    <col min="25" max="32" width="4.28515625" style="18" customWidth="1"/>
    <col min="33" max="33" width="6.5703125" style="18" customWidth="1"/>
    <col min="34" max="34" width="7.7109375" style="26" customWidth="1"/>
    <col min="35" max="35" width="6.5703125" style="26" customWidth="1"/>
    <col min="36" max="16384" width="9" style="18"/>
  </cols>
  <sheetData>
    <row r="1" spans="1:35" s="28" customFormat="1" ht="21.6" customHeight="1">
      <c r="A1" s="225" t="s">
        <v>8</v>
      </c>
      <c r="B1" s="225"/>
      <c r="C1" s="27" t="str">
        <f>ข้อมูลพื้นฐาน!D6</f>
        <v>ออกแบบและเทคโนโลยี</v>
      </c>
      <c r="F1" s="29" t="s">
        <v>9</v>
      </c>
      <c r="H1" s="28" t="str">
        <f>ข้อมูลพื้นฐาน!D7</f>
        <v>ว32102</v>
      </c>
      <c r="J1" s="30" t="s">
        <v>51</v>
      </c>
      <c r="L1" s="29">
        <f>ข้อมูลพื้นฐาน!B11</f>
        <v>1</v>
      </c>
      <c r="M1" s="28" t="s">
        <v>7</v>
      </c>
      <c r="P1" s="229">
        <f>ข้อมูลพื้นฐาน!B10</f>
        <v>2569</v>
      </c>
      <c r="Q1" s="229"/>
      <c r="S1" s="225" t="s">
        <v>8</v>
      </c>
      <c r="T1" s="225"/>
      <c r="U1" s="31" t="str">
        <f>C1</f>
        <v>ออกแบบและเทคโนโลยี</v>
      </c>
      <c r="X1" s="29" t="s">
        <v>9</v>
      </c>
      <c r="Z1" s="28" t="str">
        <f>H1</f>
        <v>ว32102</v>
      </c>
      <c r="AB1" s="30" t="s">
        <v>51</v>
      </c>
      <c r="AD1" s="29">
        <f>L1</f>
        <v>1</v>
      </c>
      <c r="AE1" s="28" t="s">
        <v>7</v>
      </c>
      <c r="AH1" s="29">
        <f>P1</f>
        <v>2569</v>
      </c>
    </row>
    <row r="2" spans="1:35" s="28" customFormat="1" ht="21.6" customHeight="1">
      <c r="A2" s="239" t="s">
        <v>59</v>
      </c>
      <c r="B2" s="239"/>
      <c r="C2" s="239"/>
      <c r="D2" s="32">
        <f>ข้อมูลพื้นฐาน!D2</f>
        <v>5</v>
      </c>
      <c r="E2" s="28" t="s">
        <v>5</v>
      </c>
      <c r="F2" s="28">
        <f>ข้อมูลพื้นฐาน!D3</f>
        <v>1</v>
      </c>
      <c r="I2" s="215" t="s">
        <v>11</v>
      </c>
      <c r="J2" s="215"/>
      <c r="L2" s="29">
        <f>ข้อมูลพื้นฐาน!D8</f>
        <v>1</v>
      </c>
      <c r="M2" s="33" t="s">
        <v>12</v>
      </c>
      <c r="Q2" s="29"/>
      <c r="S2" s="239" t="s">
        <v>59</v>
      </c>
      <c r="T2" s="239"/>
      <c r="U2" s="239"/>
      <c r="V2" s="32">
        <f>D2</f>
        <v>5</v>
      </c>
      <c r="W2" s="28" t="s">
        <v>5</v>
      </c>
      <c r="X2" s="28">
        <f>F2</f>
        <v>1</v>
      </c>
      <c r="AA2" s="215" t="s">
        <v>11</v>
      </c>
      <c r="AB2" s="215"/>
      <c r="AC2" s="29">
        <f>L2</f>
        <v>1</v>
      </c>
      <c r="AD2" s="33" t="s">
        <v>12</v>
      </c>
      <c r="AH2" s="29"/>
      <c r="AI2" s="29"/>
    </row>
    <row r="3" spans="1:35" ht="20.25" customHeight="1">
      <c r="A3" s="226" t="s">
        <v>33</v>
      </c>
      <c r="B3" s="240" t="s">
        <v>60</v>
      </c>
      <c r="C3" s="230" t="s">
        <v>52</v>
      </c>
      <c r="D3" s="231"/>
      <c r="E3" s="232"/>
      <c r="F3" s="34" t="s">
        <v>53</v>
      </c>
      <c r="G3" s="36">
        <v>1</v>
      </c>
      <c r="H3" s="36">
        <v>2</v>
      </c>
      <c r="I3" s="36">
        <v>3</v>
      </c>
      <c r="J3" s="36">
        <v>4</v>
      </c>
      <c r="K3" s="36">
        <v>5</v>
      </c>
      <c r="L3" s="36">
        <v>6</v>
      </c>
      <c r="M3" s="36">
        <v>7</v>
      </c>
      <c r="N3" s="36">
        <v>8</v>
      </c>
      <c r="O3" s="36">
        <v>9</v>
      </c>
      <c r="P3" s="36">
        <v>10</v>
      </c>
      <c r="Q3" s="36">
        <v>11</v>
      </c>
      <c r="R3" s="36">
        <v>12</v>
      </c>
      <c r="S3" s="226" t="s">
        <v>33</v>
      </c>
      <c r="T3" s="240" t="s">
        <v>60</v>
      </c>
      <c r="U3" s="230" t="s">
        <v>52</v>
      </c>
      <c r="V3" s="231"/>
      <c r="W3" s="232"/>
      <c r="X3" s="34" t="s">
        <v>53</v>
      </c>
      <c r="Y3" s="36">
        <v>13</v>
      </c>
      <c r="Z3" s="36">
        <v>14</v>
      </c>
      <c r="AA3" s="36">
        <v>15</v>
      </c>
      <c r="AB3" s="36">
        <v>16</v>
      </c>
      <c r="AC3" s="36">
        <v>17</v>
      </c>
      <c r="AD3" s="36">
        <v>18</v>
      </c>
      <c r="AE3" s="36">
        <v>19</v>
      </c>
      <c r="AF3" s="36">
        <v>20</v>
      </c>
      <c r="AG3" s="216" t="s">
        <v>58</v>
      </c>
      <c r="AH3" s="217"/>
      <c r="AI3" s="218"/>
    </row>
    <row r="4" spans="1:35" ht="20.25" customHeight="1">
      <c r="A4" s="227"/>
      <c r="B4" s="243"/>
      <c r="C4" s="233"/>
      <c r="D4" s="234"/>
      <c r="E4" s="235"/>
      <c r="F4" s="34" t="s">
        <v>54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227"/>
      <c r="T4" s="241"/>
      <c r="U4" s="233"/>
      <c r="V4" s="234"/>
      <c r="W4" s="235"/>
      <c r="X4" s="34" t="s">
        <v>54</v>
      </c>
      <c r="Y4" s="8"/>
      <c r="Z4" s="8"/>
      <c r="AA4" s="8"/>
      <c r="AB4" s="8"/>
      <c r="AC4" s="8"/>
      <c r="AD4" s="8"/>
      <c r="AE4" s="8"/>
      <c r="AF4" s="8"/>
      <c r="AG4" s="219"/>
      <c r="AH4" s="220"/>
      <c r="AI4" s="221"/>
    </row>
    <row r="5" spans="1:35" ht="20.25" customHeight="1">
      <c r="A5" s="227"/>
      <c r="B5" s="243"/>
      <c r="C5" s="233"/>
      <c r="D5" s="234"/>
      <c r="E5" s="235"/>
      <c r="F5" s="34" t="s">
        <v>55</v>
      </c>
      <c r="G5" s="9"/>
      <c r="H5" s="9"/>
      <c r="I5" s="9"/>
      <c r="J5" s="9"/>
      <c r="K5" s="9"/>
      <c r="L5" s="9"/>
      <c r="M5" s="9"/>
      <c r="N5" s="9"/>
      <c r="O5" s="10"/>
      <c r="P5" s="10"/>
      <c r="Q5" s="10"/>
      <c r="R5" s="10"/>
      <c r="S5" s="227"/>
      <c r="T5" s="241"/>
      <c r="U5" s="233"/>
      <c r="V5" s="234"/>
      <c r="W5" s="235"/>
      <c r="X5" s="34" t="s">
        <v>55</v>
      </c>
      <c r="Y5" s="9"/>
      <c r="Z5" s="9"/>
      <c r="AA5" s="9"/>
      <c r="AB5" s="9"/>
      <c r="AC5" s="9"/>
      <c r="AD5" s="9"/>
      <c r="AE5" s="9"/>
      <c r="AF5" s="9"/>
      <c r="AG5" s="222" t="s">
        <v>62</v>
      </c>
      <c r="AH5" s="222" t="s">
        <v>63</v>
      </c>
      <c r="AI5" s="222" t="s">
        <v>61</v>
      </c>
    </row>
    <row r="6" spans="1:35" s="19" customFormat="1" ht="20.25" customHeight="1">
      <c r="A6" s="227"/>
      <c r="B6" s="243"/>
      <c r="C6" s="233"/>
      <c r="D6" s="234"/>
      <c r="E6" s="235"/>
      <c r="F6" s="35" t="s">
        <v>56</v>
      </c>
      <c r="G6" s="11"/>
      <c r="H6" s="11"/>
      <c r="I6" s="11"/>
      <c r="J6" s="11"/>
      <c r="K6" s="11"/>
      <c r="L6" s="11"/>
      <c r="M6" s="11"/>
      <c r="N6" s="11"/>
      <c r="O6" s="12"/>
      <c r="P6" s="12"/>
      <c r="Q6" s="12"/>
      <c r="R6" s="12"/>
      <c r="S6" s="227"/>
      <c r="T6" s="241"/>
      <c r="U6" s="233"/>
      <c r="V6" s="234"/>
      <c r="W6" s="235"/>
      <c r="X6" s="35" t="s">
        <v>56</v>
      </c>
      <c r="Y6" s="11"/>
      <c r="Z6" s="11"/>
      <c r="AA6" s="11"/>
      <c r="AB6" s="11"/>
      <c r="AC6" s="11"/>
      <c r="AD6" s="11"/>
      <c r="AE6" s="11"/>
      <c r="AF6" s="11"/>
      <c r="AG6" s="223"/>
      <c r="AH6" s="223"/>
      <c r="AI6" s="223"/>
    </row>
    <row r="7" spans="1:35" ht="20.25" customHeight="1">
      <c r="A7" s="228"/>
      <c r="B7" s="244"/>
      <c r="C7" s="236"/>
      <c r="D7" s="237"/>
      <c r="E7" s="238"/>
      <c r="F7" s="34" t="s">
        <v>57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228"/>
      <c r="T7" s="242"/>
      <c r="U7" s="236"/>
      <c r="V7" s="237"/>
      <c r="W7" s="238"/>
      <c r="X7" s="34" t="s">
        <v>57</v>
      </c>
      <c r="Y7" s="9"/>
      <c r="Z7" s="9"/>
      <c r="AA7" s="9"/>
      <c r="AB7" s="9"/>
      <c r="AC7" s="9"/>
      <c r="AD7" s="9"/>
      <c r="AE7" s="9"/>
      <c r="AF7" s="9"/>
      <c r="AG7" s="224"/>
      <c r="AH7" s="224"/>
      <c r="AI7" s="224"/>
    </row>
    <row r="8" spans="1:35" s="20" customFormat="1" ht="17.25" customHeight="1">
      <c r="A8" s="39">
        <f>ใบรายชื่อ!A6</f>
        <v>1</v>
      </c>
      <c r="B8" s="39" t="str">
        <f>IF(ใบรายชื่อ!B6="","",ใบรายชื่อ!B6)</f>
        <v>03964</v>
      </c>
      <c r="C8" s="209" t="str">
        <f>IF(ใบรายชื่อ!C6="","",ใบรายชื่อ!C6)</f>
        <v>นายคฑาทิปศิ์ มีลักษณ์</v>
      </c>
      <c r="D8" s="210"/>
      <c r="E8" s="210"/>
      <c r="F8" s="211"/>
      <c r="G8" s="13"/>
      <c r="H8" s="13"/>
      <c r="I8" s="13"/>
      <c r="J8" s="14"/>
      <c r="K8" s="13"/>
      <c r="L8" s="13"/>
      <c r="M8" s="13"/>
      <c r="N8" s="13"/>
      <c r="O8" s="13"/>
      <c r="P8" s="13"/>
      <c r="Q8" s="13"/>
      <c r="R8" s="13"/>
      <c r="S8" s="39">
        <f t="shared" ref="S8:S26" si="0">A8</f>
        <v>1</v>
      </c>
      <c r="T8" s="39" t="str">
        <f t="shared" ref="T8:T26" si="1">B8</f>
        <v>03964</v>
      </c>
      <c r="U8" s="209" t="str">
        <f t="shared" ref="U8:U26" si="2">C8</f>
        <v>นายคฑาทิปศิ์ มีลักษณ์</v>
      </c>
      <c r="V8" s="210"/>
      <c r="W8" s="210"/>
      <c r="X8" s="211"/>
      <c r="Y8" s="13"/>
      <c r="Z8" s="13"/>
      <c r="AA8" s="13"/>
      <c r="AB8" s="13"/>
      <c r="AC8" s="13"/>
      <c r="AD8" s="13"/>
      <c r="AE8" s="13"/>
      <c r="AF8" s="13"/>
      <c r="AG8" s="37">
        <f>IF(U8="","",SUM(G8:R8,Y8:AF8)*$AC$2)</f>
        <v>0</v>
      </c>
      <c r="AH8" s="37">
        <f>IF(U8="","",20*$AC$2)</f>
        <v>20</v>
      </c>
      <c r="AI8" s="38">
        <f>IF(U8="","",(AG8*100)/AH8)</f>
        <v>0</v>
      </c>
    </row>
    <row r="9" spans="1:35" s="20" customFormat="1" ht="17.25" customHeight="1">
      <c r="A9" s="39">
        <f>ใบรายชื่อ!A7</f>
        <v>2</v>
      </c>
      <c r="B9" s="39" t="str">
        <f>IF(ใบรายชื่อ!B7="","",ใบรายชื่อ!B7)</f>
        <v>03965</v>
      </c>
      <c r="C9" s="209" t="str">
        <f>IF(ใบรายชื่อ!C7="","",ใบรายชื่อ!C7)</f>
        <v>นายฉัตรดนัย เทียงทำ</v>
      </c>
      <c r="D9" s="210"/>
      <c r="E9" s="210"/>
      <c r="F9" s="211"/>
      <c r="G9" s="16"/>
      <c r="H9" s="16"/>
      <c r="I9" s="16"/>
      <c r="J9" s="17"/>
      <c r="K9" s="16"/>
      <c r="L9" s="16"/>
      <c r="M9" s="16"/>
      <c r="N9" s="16"/>
      <c r="O9" s="13"/>
      <c r="P9" s="13"/>
      <c r="Q9" s="13"/>
      <c r="R9" s="13"/>
      <c r="S9" s="39">
        <f t="shared" si="0"/>
        <v>2</v>
      </c>
      <c r="T9" s="39" t="str">
        <f t="shared" si="1"/>
        <v>03965</v>
      </c>
      <c r="U9" s="209" t="str">
        <f t="shared" si="2"/>
        <v>นายฉัตรดนัย เทียงทำ</v>
      </c>
      <c r="V9" s="210"/>
      <c r="W9" s="210"/>
      <c r="X9" s="211"/>
      <c r="Y9" s="13"/>
      <c r="Z9" s="13"/>
      <c r="AA9" s="13"/>
      <c r="AB9" s="13"/>
      <c r="AC9" s="13"/>
      <c r="AD9" s="13"/>
      <c r="AE9" s="13"/>
      <c r="AF9" s="13"/>
      <c r="AG9" s="37">
        <f t="shared" ref="AG9:AG37" si="3">IF(U9="","",SUM(G9:R9,Y9:AF9)*$AC$2)</f>
        <v>0</v>
      </c>
      <c r="AH9" s="37">
        <f t="shared" ref="AH9:AH37" si="4">IF(U9="","",20*$AC$2)</f>
        <v>20</v>
      </c>
      <c r="AI9" s="38">
        <f t="shared" ref="AI9:AI37" si="5">IF(U9="","",(AG9*100)/AH9)</f>
        <v>0</v>
      </c>
    </row>
    <row r="10" spans="1:35" s="20" customFormat="1" ht="17.25" customHeight="1">
      <c r="A10" s="39">
        <f>ใบรายชื่อ!A8</f>
        <v>3</v>
      </c>
      <c r="B10" s="39" t="str">
        <f>IF(ใบรายชื่อ!B8="","",ใบรายชื่อ!B8)</f>
        <v>30969</v>
      </c>
      <c r="C10" s="209" t="str">
        <f>IF(ใบรายชื่อ!C8="","",ใบรายชื่อ!C8)</f>
        <v>นายธนากร ช่อหนองแสง</v>
      </c>
      <c r="D10" s="210"/>
      <c r="E10" s="210"/>
      <c r="F10" s="211"/>
      <c r="G10" s="16"/>
      <c r="H10" s="16"/>
      <c r="I10" s="16"/>
      <c r="J10" s="17"/>
      <c r="K10" s="16"/>
      <c r="L10" s="16"/>
      <c r="M10" s="16"/>
      <c r="N10" s="16"/>
      <c r="O10" s="13"/>
      <c r="P10" s="13"/>
      <c r="Q10" s="13"/>
      <c r="R10" s="13"/>
      <c r="S10" s="39">
        <f t="shared" si="0"/>
        <v>3</v>
      </c>
      <c r="T10" s="39" t="str">
        <f t="shared" si="1"/>
        <v>30969</v>
      </c>
      <c r="U10" s="209" t="str">
        <f t="shared" si="2"/>
        <v>นายธนากร ช่อหนองแสง</v>
      </c>
      <c r="V10" s="210"/>
      <c r="W10" s="210"/>
      <c r="X10" s="211"/>
      <c r="Y10" s="13"/>
      <c r="Z10" s="13"/>
      <c r="AA10" s="13"/>
      <c r="AB10" s="13"/>
      <c r="AC10" s="13"/>
      <c r="AD10" s="13"/>
      <c r="AE10" s="13"/>
      <c r="AF10" s="13"/>
      <c r="AG10" s="37">
        <f t="shared" si="3"/>
        <v>0</v>
      </c>
      <c r="AH10" s="37">
        <f t="shared" si="4"/>
        <v>20</v>
      </c>
      <c r="AI10" s="38">
        <f t="shared" si="5"/>
        <v>0</v>
      </c>
    </row>
    <row r="11" spans="1:35" s="20" customFormat="1" ht="17.25" customHeight="1">
      <c r="A11" s="39">
        <f>ใบรายชื่อ!A9</f>
        <v>4</v>
      </c>
      <c r="B11" s="39" t="str">
        <f>IF(ใบรายชื่อ!B9="","",ใบรายชื่อ!B9)</f>
        <v>03971</v>
      </c>
      <c r="C11" s="209" t="str">
        <f>IF(ใบรายชื่อ!C9="","",ใบรายชื่อ!C9)</f>
        <v>นายธวัฒชัย นารีแก้ว</v>
      </c>
      <c r="D11" s="210"/>
      <c r="E11" s="210"/>
      <c r="F11" s="211"/>
      <c r="G11" s="16"/>
      <c r="H11" s="16"/>
      <c r="I11" s="16"/>
      <c r="J11" s="17"/>
      <c r="K11" s="16"/>
      <c r="L11" s="16"/>
      <c r="M11" s="16"/>
      <c r="N11" s="16"/>
      <c r="O11" s="13"/>
      <c r="P11" s="13"/>
      <c r="Q11" s="13"/>
      <c r="R11" s="13"/>
      <c r="S11" s="39">
        <f t="shared" si="0"/>
        <v>4</v>
      </c>
      <c r="T11" s="39" t="str">
        <f t="shared" si="1"/>
        <v>03971</v>
      </c>
      <c r="U11" s="209" t="str">
        <f t="shared" si="2"/>
        <v>นายธวัฒชัย นารีแก้ว</v>
      </c>
      <c r="V11" s="210"/>
      <c r="W11" s="210"/>
      <c r="X11" s="211"/>
      <c r="Y11" s="13"/>
      <c r="Z11" s="13"/>
      <c r="AA11" s="13"/>
      <c r="AB11" s="13"/>
      <c r="AC11" s="13"/>
      <c r="AD11" s="13"/>
      <c r="AE11" s="13"/>
      <c r="AF11" s="13"/>
      <c r="AG11" s="37">
        <f t="shared" si="3"/>
        <v>0</v>
      </c>
      <c r="AH11" s="37">
        <f t="shared" si="4"/>
        <v>20</v>
      </c>
      <c r="AI11" s="38">
        <f t="shared" si="5"/>
        <v>0</v>
      </c>
    </row>
    <row r="12" spans="1:35" s="20" customFormat="1" ht="17.25" customHeight="1">
      <c r="A12" s="39">
        <f>ใบรายชื่อ!A10</f>
        <v>5</v>
      </c>
      <c r="B12" s="39" t="str">
        <f>IF(ใบรายชื่อ!B10="","",ใบรายชื่อ!B10)</f>
        <v>03974</v>
      </c>
      <c r="C12" s="209" t="str">
        <f>IF(ใบรายชื่อ!C10="","",ใบรายชื่อ!C10)</f>
        <v>นายพลธกร ทศไกร</v>
      </c>
      <c r="D12" s="210"/>
      <c r="E12" s="210"/>
      <c r="F12" s="211"/>
      <c r="G12" s="16"/>
      <c r="H12" s="16"/>
      <c r="I12" s="16"/>
      <c r="J12" s="17"/>
      <c r="K12" s="16"/>
      <c r="L12" s="16"/>
      <c r="M12" s="16"/>
      <c r="N12" s="16"/>
      <c r="O12" s="13"/>
      <c r="P12" s="13"/>
      <c r="Q12" s="13"/>
      <c r="R12" s="13"/>
      <c r="S12" s="39">
        <f t="shared" si="0"/>
        <v>5</v>
      </c>
      <c r="T12" s="39" t="str">
        <f t="shared" si="1"/>
        <v>03974</v>
      </c>
      <c r="U12" s="209" t="str">
        <f t="shared" si="2"/>
        <v>นายพลธกร ทศไกร</v>
      </c>
      <c r="V12" s="210"/>
      <c r="W12" s="210"/>
      <c r="X12" s="211"/>
      <c r="Y12" s="13"/>
      <c r="Z12" s="13"/>
      <c r="AA12" s="13"/>
      <c r="AB12" s="13"/>
      <c r="AC12" s="13"/>
      <c r="AD12" s="13"/>
      <c r="AE12" s="13"/>
      <c r="AF12" s="13"/>
      <c r="AG12" s="37">
        <f t="shared" si="3"/>
        <v>0</v>
      </c>
      <c r="AH12" s="37">
        <f t="shared" si="4"/>
        <v>20</v>
      </c>
      <c r="AI12" s="38">
        <f t="shared" si="5"/>
        <v>0</v>
      </c>
    </row>
    <row r="13" spans="1:35" s="20" customFormat="1" ht="17.25" customHeight="1">
      <c r="A13" s="39">
        <f>ใบรายชื่อ!A11</f>
        <v>6</v>
      </c>
      <c r="B13" s="39" t="str">
        <f>IF(ใบรายชื่อ!B11="","",ใบรายชื่อ!B11)</f>
        <v>03975</v>
      </c>
      <c r="C13" s="209" t="str">
        <f>IF(ใบรายชื่อ!C11="","",ใบรายชื่อ!C11)</f>
        <v>นายภูมิณฤทธิ์ ฉิมจารย์</v>
      </c>
      <c r="D13" s="210"/>
      <c r="E13" s="210"/>
      <c r="F13" s="211"/>
      <c r="G13" s="16"/>
      <c r="H13" s="16"/>
      <c r="I13" s="16"/>
      <c r="J13" s="17"/>
      <c r="K13" s="16"/>
      <c r="L13" s="16"/>
      <c r="M13" s="16"/>
      <c r="N13" s="16"/>
      <c r="O13" s="13"/>
      <c r="P13" s="13"/>
      <c r="Q13" s="13"/>
      <c r="R13" s="13"/>
      <c r="S13" s="39">
        <f t="shared" si="0"/>
        <v>6</v>
      </c>
      <c r="T13" s="39" t="str">
        <f t="shared" si="1"/>
        <v>03975</v>
      </c>
      <c r="U13" s="209" t="str">
        <f t="shared" si="2"/>
        <v>นายภูมิณฤทธิ์ ฉิมจารย์</v>
      </c>
      <c r="V13" s="210"/>
      <c r="W13" s="210"/>
      <c r="X13" s="211"/>
      <c r="Y13" s="13"/>
      <c r="Z13" s="13"/>
      <c r="AA13" s="13"/>
      <c r="AB13" s="13"/>
      <c r="AC13" s="13"/>
      <c r="AD13" s="13"/>
      <c r="AE13" s="13"/>
      <c r="AF13" s="13"/>
      <c r="AG13" s="37">
        <f t="shared" si="3"/>
        <v>0</v>
      </c>
      <c r="AH13" s="37">
        <f t="shared" si="4"/>
        <v>20</v>
      </c>
      <c r="AI13" s="38">
        <f t="shared" si="5"/>
        <v>0</v>
      </c>
    </row>
    <row r="14" spans="1:35" s="20" customFormat="1" ht="17.25" customHeight="1">
      <c r="A14" s="39">
        <f>ใบรายชื่อ!A12</f>
        <v>7</v>
      </c>
      <c r="B14" s="39" t="str">
        <f>IF(ใบรายชื่อ!B12="","",ใบรายชื่อ!B12)</f>
        <v>03978</v>
      </c>
      <c r="C14" s="209" t="str">
        <f>IF(ใบรายชื่อ!C12="","",ใบรายชื่อ!C12)</f>
        <v>นายศักดินนท์ เหลือมพล</v>
      </c>
      <c r="D14" s="210"/>
      <c r="E14" s="210"/>
      <c r="F14" s="211"/>
      <c r="G14" s="16"/>
      <c r="H14" s="16"/>
      <c r="I14" s="16"/>
      <c r="J14" s="17"/>
      <c r="K14" s="16"/>
      <c r="L14" s="16"/>
      <c r="M14" s="16"/>
      <c r="N14" s="16"/>
      <c r="O14" s="13"/>
      <c r="P14" s="13"/>
      <c r="Q14" s="13"/>
      <c r="R14" s="13"/>
      <c r="S14" s="39">
        <f t="shared" si="0"/>
        <v>7</v>
      </c>
      <c r="T14" s="39" t="str">
        <f t="shared" si="1"/>
        <v>03978</v>
      </c>
      <c r="U14" s="209" t="str">
        <f t="shared" si="2"/>
        <v>นายศักดินนท์ เหลือมพล</v>
      </c>
      <c r="V14" s="210"/>
      <c r="W14" s="210"/>
      <c r="X14" s="211"/>
      <c r="Y14" s="13"/>
      <c r="Z14" s="13"/>
      <c r="AA14" s="13"/>
      <c r="AB14" s="13"/>
      <c r="AC14" s="13"/>
      <c r="AD14" s="13"/>
      <c r="AE14" s="13"/>
      <c r="AF14" s="13"/>
      <c r="AG14" s="37">
        <f t="shared" si="3"/>
        <v>0</v>
      </c>
      <c r="AH14" s="37">
        <f t="shared" si="4"/>
        <v>20</v>
      </c>
      <c r="AI14" s="38">
        <f t="shared" si="5"/>
        <v>0</v>
      </c>
    </row>
    <row r="15" spans="1:35" s="20" customFormat="1" ht="17.25" customHeight="1">
      <c r="A15" s="39">
        <f>ใบรายชื่อ!A13</f>
        <v>8</v>
      </c>
      <c r="B15" s="39" t="str">
        <f>IF(ใบรายชื่อ!B13="","",ใบรายชื่อ!B13)</f>
        <v>03979</v>
      </c>
      <c r="C15" s="209" t="str">
        <f>IF(ใบรายชื่อ!C13="","",ใบรายชื่อ!C13)</f>
        <v>นายสหรัฐ ขันทะรักษา</v>
      </c>
      <c r="D15" s="210"/>
      <c r="E15" s="210"/>
      <c r="F15" s="211"/>
      <c r="G15" s="16"/>
      <c r="H15" s="16"/>
      <c r="I15" s="16"/>
      <c r="J15" s="17"/>
      <c r="K15" s="16"/>
      <c r="L15" s="16"/>
      <c r="M15" s="16"/>
      <c r="N15" s="16"/>
      <c r="O15" s="13"/>
      <c r="P15" s="13"/>
      <c r="Q15" s="13"/>
      <c r="R15" s="13"/>
      <c r="S15" s="39">
        <f t="shared" si="0"/>
        <v>8</v>
      </c>
      <c r="T15" s="39" t="str">
        <f t="shared" si="1"/>
        <v>03979</v>
      </c>
      <c r="U15" s="209" t="str">
        <f t="shared" si="2"/>
        <v>นายสหรัฐ ขันทะรักษา</v>
      </c>
      <c r="V15" s="210"/>
      <c r="W15" s="210"/>
      <c r="X15" s="211"/>
      <c r="Y15" s="13"/>
      <c r="Z15" s="13"/>
      <c r="AA15" s="13"/>
      <c r="AB15" s="13"/>
      <c r="AC15" s="13"/>
      <c r="AD15" s="13"/>
      <c r="AE15" s="13"/>
      <c r="AF15" s="13"/>
      <c r="AG15" s="37">
        <f t="shared" si="3"/>
        <v>0</v>
      </c>
      <c r="AH15" s="37">
        <f t="shared" si="4"/>
        <v>20</v>
      </c>
      <c r="AI15" s="38">
        <f t="shared" si="5"/>
        <v>0</v>
      </c>
    </row>
    <row r="16" spans="1:35" s="20" customFormat="1" ht="17.25" customHeight="1">
      <c r="A16" s="39">
        <f>ใบรายชื่อ!A14</f>
        <v>9</v>
      </c>
      <c r="B16" s="39" t="str">
        <f>IF(ใบรายชื่อ!B14="","",ใบรายชื่อ!B14)</f>
        <v>03980</v>
      </c>
      <c r="C16" s="209" t="str">
        <f>IF(ใบรายชื่อ!C14="","",ใบรายชื่อ!C14)</f>
        <v>นายอนุพน ประทาน</v>
      </c>
      <c r="D16" s="210"/>
      <c r="E16" s="210"/>
      <c r="F16" s="211"/>
      <c r="G16" s="16"/>
      <c r="H16" s="16"/>
      <c r="I16" s="16"/>
      <c r="J16" s="17"/>
      <c r="K16" s="16"/>
      <c r="L16" s="16"/>
      <c r="M16" s="16"/>
      <c r="N16" s="16"/>
      <c r="O16" s="13"/>
      <c r="P16" s="13"/>
      <c r="Q16" s="13"/>
      <c r="R16" s="13"/>
      <c r="S16" s="39">
        <f t="shared" si="0"/>
        <v>9</v>
      </c>
      <c r="T16" s="39" t="str">
        <f t="shared" si="1"/>
        <v>03980</v>
      </c>
      <c r="U16" s="209" t="str">
        <f t="shared" si="2"/>
        <v>นายอนุพน ประทาน</v>
      </c>
      <c r="V16" s="210"/>
      <c r="W16" s="210"/>
      <c r="X16" s="211"/>
      <c r="Y16" s="13"/>
      <c r="Z16" s="13"/>
      <c r="AA16" s="13"/>
      <c r="AB16" s="13"/>
      <c r="AC16" s="13"/>
      <c r="AD16" s="13"/>
      <c r="AE16" s="13"/>
      <c r="AF16" s="13"/>
      <c r="AG16" s="37">
        <f t="shared" si="3"/>
        <v>0</v>
      </c>
      <c r="AH16" s="37">
        <f t="shared" si="4"/>
        <v>20</v>
      </c>
      <c r="AI16" s="38">
        <f t="shared" si="5"/>
        <v>0</v>
      </c>
    </row>
    <row r="17" spans="1:35" s="20" customFormat="1" ht="17.25" customHeight="1">
      <c r="A17" s="39">
        <f>ใบรายชื่อ!A15</f>
        <v>10</v>
      </c>
      <c r="B17" s="39" t="str">
        <f>IF(ใบรายชื่อ!B15="","",ใบรายชื่อ!B15)</f>
        <v>03981</v>
      </c>
      <c r="C17" s="209" t="str">
        <f>IF(ใบรายชื่อ!C15="","",ใบรายชื่อ!C15)</f>
        <v>นายอัครศาสน์ แดงดี</v>
      </c>
      <c r="D17" s="210"/>
      <c r="E17" s="210"/>
      <c r="F17" s="211"/>
      <c r="G17" s="16"/>
      <c r="H17" s="16"/>
      <c r="I17" s="16"/>
      <c r="J17" s="17"/>
      <c r="K17" s="16"/>
      <c r="L17" s="16"/>
      <c r="M17" s="16"/>
      <c r="N17" s="16"/>
      <c r="O17" s="13"/>
      <c r="P17" s="13"/>
      <c r="Q17" s="13"/>
      <c r="R17" s="13"/>
      <c r="S17" s="39">
        <f t="shared" si="0"/>
        <v>10</v>
      </c>
      <c r="T17" s="39" t="str">
        <f t="shared" si="1"/>
        <v>03981</v>
      </c>
      <c r="U17" s="209" t="str">
        <f t="shared" si="2"/>
        <v>นายอัครศาสน์ แดงดี</v>
      </c>
      <c r="V17" s="210"/>
      <c r="W17" s="210"/>
      <c r="X17" s="211"/>
      <c r="Y17" s="13"/>
      <c r="Z17" s="13"/>
      <c r="AA17" s="13"/>
      <c r="AB17" s="13"/>
      <c r="AC17" s="13"/>
      <c r="AD17" s="13"/>
      <c r="AE17" s="13"/>
      <c r="AF17" s="13"/>
      <c r="AG17" s="37">
        <f t="shared" si="3"/>
        <v>0</v>
      </c>
      <c r="AH17" s="37">
        <f t="shared" si="4"/>
        <v>20</v>
      </c>
      <c r="AI17" s="38">
        <f t="shared" si="5"/>
        <v>0</v>
      </c>
    </row>
    <row r="18" spans="1:35" s="20" customFormat="1" ht="17.25" customHeight="1">
      <c r="A18" s="39">
        <f>ใบรายชื่อ!A16</f>
        <v>11</v>
      </c>
      <c r="B18" s="39" t="str">
        <f>IF(ใบรายชื่อ!B16="","",ใบรายชื่อ!B16)</f>
        <v>03984</v>
      </c>
      <c r="C18" s="209" t="str">
        <f>IF(ใบรายชื่อ!C16="","",ใบรายชื่อ!C16)</f>
        <v>น.ส.ธิดาพร วงษ์โชติ</v>
      </c>
      <c r="D18" s="210"/>
      <c r="E18" s="210"/>
      <c r="F18" s="211"/>
      <c r="G18" s="16"/>
      <c r="H18" s="16"/>
      <c r="I18" s="16"/>
      <c r="J18" s="17"/>
      <c r="K18" s="16"/>
      <c r="L18" s="16"/>
      <c r="M18" s="16"/>
      <c r="N18" s="16"/>
      <c r="O18" s="13"/>
      <c r="P18" s="13"/>
      <c r="Q18" s="13"/>
      <c r="R18" s="13"/>
      <c r="S18" s="39">
        <f t="shared" si="0"/>
        <v>11</v>
      </c>
      <c r="T18" s="39" t="str">
        <f t="shared" si="1"/>
        <v>03984</v>
      </c>
      <c r="U18" s="209" t="str">
        <f t="shared" si="2"/>
        <v>น.ส.ธิดาพร วงษ์โชติ</v>
      </c>
      <c r="V18" s="210"/>
      <c r="W18" s="210"/>
      <c r="X18" s="211"/>
      <c r="Y18" s="13"/>
      <c r="Z18" s="13"/>
      <c r="AA18" s="13"/>
      <c r="AB18" s="13"/>
      <c r="AC18" s="13"/>
      <c r="AD18" s="13"/>
      <c r="AE18" s="13"/>
      <c r="AF18" s="13"/>
      <c r="AG18" s="37">
        <f t="shared" si="3"/>
        <v>0</v>
      </c>
      <c r="AH18" s="37">
        <f t="shared" si="4"/>
        <v>20</v>
      </c>
      <c r="AI18" s="38">
        <f t="shared" si="5"/>
        <v>0</v>
      </c>
    </row>
    <row r="19" spans="1:35" s="20" customFormat="1" ht="17.25" customHeight="1">
      <c r="A19" s="39">
        <f>ใบรายชื่อ!A17</f>
        <v>12</v>
      </c>
      <c r="B19" s="39" t="str">
        <f>IF(ใบรายชื่อ!B17="","",ใบรายชื่อ!B17)</f>
        <v>03985</v>
      </c>
      <c r="C19" s="209" t="str">
        <f>IF(ใบรายชื่อ!C17="","",ใบรายชื่อ!C17)</f>
        <v>น.ส.พรพิมล ปะตังถาเน</v>
      </c>
      <c r="D19" s="210"/>
      <c r="E19" s="210"/>
      <c r="F19" s="211"/>
      <c r="G19" s="16"/>
      <c r="H19" s="16"/>
      <c r="I19" s="16"/>
      <c r="J19" s="17"/>
      <c r="K19" s="16"/>
      <c r="L19" s="16"/>
      <c r="M19" s="16"/>
      <c r="N19" s="16"/>
      <c r="O19" s="13"/>
      <c r="P19" s="13"/>
      <c r="Q19" s="13"/>
      <c r="R19" s="13"/>
      <c r="S19" s="39">
        <f t="shared" si="0"/>
        <v>12</v>
      </c>
      <c r="T19" s="39" t="str">
        <f t="shared" si="1"/>
        <v>03985</v>
      </c>
      <c r="U19" s="209" t="str">
        <f t="shared" si="2"/>
        <v>น.ส.พรพิมล ปะตังถาเน</v>
      </c>
      <c r="V19" s="210"/>
      <c r="W19" s="210"/>
      <c r="X19" s="211"/>
      <c r="Y19" s="13"/>
      <c r="Z19" s="13"/>
      <c r="AA19" s="13"/>
      <c r="AB19" s="13"/>
      <c r="AC19" s="13"/>
      <c r="AD19" s="13"/>
      <c r="AE19" s="13"/>
      <c r="AF19" s="13"/>
      <c r="AG19" s="37">
        <f t="shared" si="3"/>
        <v>0</v>
      </c>
      <c r="AH19" s="37">
        <f t="shared" si="4"/>
        <v>20</v>
      </c>
      <c r="AI19" s="38">
        <f t="shared" si="5"/>
        <v>0</v>
      </c>
    </row>
    <row r="20" spans="1:35" s="20" customFormat="1" ht="17.25" customHeight="1">
      <c r="A20" s="39">
        <f>ใบรายชื่อ!A18</f>
        <v>13</v>
      </c>
      <c r="B20" s="39" t="str">
        <f>IF(ใบรายชื่อ!B18="","",ใบรายชื่อ!B18)</f>
        <v>03986</v>
      </c>
      <c r="C20" s="209" t="str">
        <f>IF(ใบรายชื่อ!C18="","",ใบรายชื่อ!C18)</f>
        <v>น.ส.พัชริดา ทวยบุญ</v>
      </c>
      <c r="D20" s="210"/>
      <c r="E20" s="210"/>
      <c r="F20" s="211"/>
      <c r="G20" s="16"/>
      <c r="H20" s="16"/>
      <c r="I20" s="16"/>
      <c r="J20" s="17"/>
      <c r="K20" s="16"/>
      <c r="L20" s="16"/>
      <c r="M20" s="16"/>
      <c r="N20" s="16"/>
      <c r="O20" s="13"/>
      <c r="P20" s="13"/>
      <c r="Q20" s="13"/>
      <c r="R20" s="13"/>
      <c r="S20" s="39">
        <f t="shared" si="0"/>
        <v>13</v>
      </c>
      <c r="T20" s="39" t="str">
        <f t="shared" si="1"/>
        <v>03986</v>
      </c>
      <c r="U20" s="209" t="str">
        <f t="shared" si="2"/>
        <v>น.ส.พัชริดา ทวยบุญ</v>
      </c>
      <c r="V20" s="210"/>
      <c r="W20" s="210"/>
      <c r="X20" s="211"/>
      <c r="Y20" s="13"/>
      <c r="Z20" s="13"/>
      <c r="AA20" s="13"/>
      <c r="AB20" s="13"/>
      <c r="AC20" s="13"/>
      <c r="AD20" s="13"/>
      <c r="AE20" s="13"/>
      <c r="AF20" s="13"/>
      <c r="AG20" s="37">
        <f t="shared" si="3"/>
        <v>0</v>
      </c>
      <c r="AH20" s="37">
        <f t="shared" si="4"/>
        <v>20</v>
      </c>
      <c r="AI20" s="38">
        <f t="shared" si="5"/>
        <v>0</v>
      </c>
    </row>
    <row r="21" spans="1:35" s="20" customFormat="1" ht="17.25" customHeight="1">
      <c r="A21" s="39">
        <f>ใบรายชื่อ!A19</f>
        <v>14</v>
      </c>
      <c r="B21" s="39" t="str">
        <f>IF(ใบรายชื่อ!B19="","",ใบรายชื่อ!B19)</f>
        <v>03988</v>
      </c>
      <c r="C21" s="209" t="str">
        <f>IF(ใบรายชื่อ!C19="","",ใบรายชื่อ!C19)</f>
        <v>น.ส.พิไลวรรณ ปิ่นนะโรจน์</v>
      </c>
      <c r="D21" s="210"/>
      <c r="E21" s="210"/>
      <c r="F21" s="211"/>
      <c r="G21" s="16"/>
      <c r="H21" s="16"/>
      <c r="I21" s="16"/>
      <c r="J21" s="17"/>
      <c r="K21" s="16"/>
      <c r="L21" s="16"/>
      <c r="M21" s="16"/>
      <c r="N21" s="16"/>
      <c r="O21" s="13"/>
      <c r="P21" s="13"/>
      <c r="Q21" s="13"/>
      <c r="R21" s="13"/>
      <c r="S21" s="39">
        <f t="shared" si="0"/>
        <v>14</v>
      </c>
      <c r="T21" s="39" t="str">
        <f t="shared" si="1"/>
        <v>03988</v>
      </c>
      <c r="U21" s="209" t="str">
        <f t="shared" si="2"/>
        <v>น.ส.พิไลวรรณ ปิ่นนะโรจน์</v>
      </c>
      <c r="V21" s="210"/>
      <c r="W21" s="210"/>
      <c r="X21" s="211"/>
      <c r="Y21" s="13"/>
      <c r="Z21" s="13"/>
      <c r="AA21" s="13"/>
      <c r="AB21" s="13"/>
      <c r="AC21" s="13"/>
      <c r="AD21" s="13"/>
      <c r="AE21" s="13"/>
      <c r="AF21" s="13"/>
      <c r="AG21" s="37">
        <f t="shared" si="3"/>
        <v>0</v>
      </c>
      <c r="AH21" s="37">
        <f t="shared" si="4"/>
        <v>20</v>
      </c>
      <c r="AI21" s="38">
        <f t="shared" si="5"/>
        <v>0</v>
      </c>
    </row>
    <row r="22" spans="1:35" s="20" customFormat="1" ht="17.25" customHeight="1">
      <c r="A22" s="39">
        <f>ใบรายชื่อ!A20</f>
        <v>15</v>
      </c>
      <c r="B22" s="39" t="str">
        <f>IF(ใบรายชื่อ!B20="","",ใบรายชื่อ!B20)</f>
        <v>03989</v>
      </c>
      <c r="C22" s="209" t="str">
        <f>IF(ใบรายชื่อ!C20="","",ใบรายชื่อ!C20)</f>
        <v>น.ส.ภณิตา เทียงดา</v>
      </c>
      <c r="D22" s="210"/>
      <c r="E22" s="210"/>
      <c r="F22" s="211"/>
      <c r="G22" s="16"/>
      <c r="H22" s="16"/>
      <c r="I22" s="16"/>
      <c r="J22" s="17"/>
      <c r="K22" s="16"/>
      <c r="L22" s="16"/>
      <c r="M22" s="16"/>
      <c r="N22" s="16"/>
      <c r="O22" s="13"/>
      <c r="P22" s="13"/>
      <c r="Q22" s="13"/>
      <c r="R22" s="13"/>
      <c r="S22" s="39">
        <f t="shared" si="0"/>
        <v>15</v>
      </c>
      <c r="T22" s="39" t="str">
        <f t="shared" si="1"/>
        <v>03989</v>
      </c>
      <c r="U22" s="209" t="str">
        <f t="shared" si="2"/>
        <v>น.ส.ภณิตา เทียงดา</v>
      </c>
      <c r="V22" s="210"/>
      <c r="W22" s="210"/>
      <c r="X22" s="211"/>
      <c r="Y22" s="13"/>
      <c r="Z22" s="13"/>
      <c r="AA22" s="13"/>
      <c r="AB22" s="13"/>
      <c r="AC22" s="13"/>
      <c r="AD22" s="13"/>
      <c r="AE22" s="13"/>
      <c r="AF22" s="13"/>
      <c r="AG22" s="37">
        <f t="shared" si="3"/>
        <v>0</v>
      </c>
      <c r="AH22" s="37">
        <f t="shared" si="4"/>
        <v>20</v>
      </c>
      <c r="AI22" s="38">
        <f t="shared" si="5"/>
        <v>0</v>
      </c>
    </row>
    <row r="23" spans="1:35" s="20" customFormat="1" ht="17.25" customHeight="1">
      <c r="A23" s="39">
        <f>ใบรายชื่อ!A21</f>
        <v>16</v>
      </c>
      <c r="B23" s="39" t="str">
        <f>IF(ใบรายชื่อ!B21="","",ใบรายชื่อ!B21)</f>
        <v>03991</v>
      </c>
      <c r="C23" s="209" t="str">
        <f>IF(ใบรายชื่อ!C21="","",ใบรายชื่อ!C21)</f>
        <v>น.ส.รัตนาวดี สุวรรณแสน</v>
      </c>
      <c r="D23" s="210"/>
      <c r="E23" s="210"/>
      <c r="F23" s="211"/>
      <c r="G23" s="16"/>
      <c r="H23" s="16"/>
      <c r="I23" s="16"/>
      <c r="J23" s="17"/>
      <c r="K23" s="16"/>
      <c r="L23" s="16"/>
      <c r="M23" s="16"/>
      <c r="N23" s="16"/>
      <c r="O23" s="13"/>
      <c r="P23" s="13"/>
      <c r="Q23" s="13"/>
      <c r="R23" s="13"/>
      <c r="S23" s="39">
        <f t="shared" si="0"/>
        <v>16</v>
      </c>
      <c r="T23" s="39" t="str">
        <f t="shared" si="1"/>
        <v>03991</v>
      </c>
      <c r="U23" s="209" t="str">
        <f t="shared" si="2"/>
        <v>น.ส.รัตนาวดี สุวรรณแสน</v>
      </c>
      <c r="V23" s="210"/>
      <c r="W23" s="210"/>
      <c r="X23" s="211"/>
      <c r="Y23" s="13"/>
      <c r="Z23" s="13"/>
      <c r="AA23" s="13"/>
      <c r="AB23" s="13"/>
      <c r="AC23" s="13"/>
      <c r="AD23" s="13"/>
      <c r="AE23" s="13"/>
      <c r="AF23" s="13"/>
      <c r="AG23" s="37">
        <f t="shared" si="3"/>
        <v>0</v>
      </c>
      <c r="AH23" s="37">
        <f t="shared" si="4"/>
        <v>20</v>
      </c>
      <c r="AI23" s="38">
        <f t="shared" si="5"/>
        <v>0</v>
      </c>
    </row>
    <row r="24" spans="1:35" s="20" customFormat="1" ht="17.25" customHeight="1">
      <c r="A24" s="39">
        <f>ใบรายชื่อ!A22</f>
        <v>17</v>
      </c>
      <c r="B24" s="39" t="str">
        <f>IF(ใบรายชื่อ!B22="","",ใบรายชื่อ!B22)</f>
        <v>03994</v>
      </c>
      <c r="C24" s="209" t="str">
        <f>IF(ใบรายชื่อ!C22="","",ใบรายชื่อ!C22)</f>
        <v>น.ส.ศิริวรรณ วิเศษดี</v>
      </c>
      <c r="D24" s="210"/>
      <c r="E24" s="210"/>
      <c r="F24" s="211"/>
      <c r="G24" s="16"/>
      <c r="H24" s="16"/>
      <c r="I24" s="16"/>
      <c r="J24" s="17"/>
      <c r="K24" s="16"/>
      <c r="L24" s="16"/>
      <c r="M24" s="16"/>
      <c r="N24" s="16"/>
      <c r="O24" s="13"/>
      <c r="P24" s="13"/>
      <c r="Q24" s="13"/>
      <c r="R24" s="13"/>
      <c r="S24" s="39">
        <f t="shared" si="0"/>
        <v>17</v>
      </c>
      <c r="T24" s="39" t="str">
        <f t="shared" si="1"/>
        <v>03994</v>
      </c>
      <c r="U24" s="209" t="str">
        <f t="shared" si="2"/>
        <v>น.ส.ศิริวรรณ วิเศษดี</v>
      </c>
      <c r="V24" s="210"/>
      <c r="W24" s="210"/>
      <c r="X24" s="211"/>
      <c r="Y24" s="13"/>
      <c r="Z24" s="13"/>
      <c r="AA24" s="13"/>
      <c r="AB24" s="13"/>
      <c r="AC24" s="13"/>
      <c r="AD24" s="13"/>
      <c r="AE24" s="13"/>
      <c r="AF24" s="13"/>
      <c r="AG24" s="37">
        <f t="shared" si="3"/>
        <v>0</v>
      </c>
      <c r="AH24" s="37">
        <f t="shared" si="4"/>
        <v>20</v>
      </c>
      <c r="AI24" s="38">
        <f t="shared" si="5"/>
        <v>0</v>
      </c>
    </row>
    <row r="25" spans="1:35" s="20" customFormat="1" ht="17.25" customHeight="1">
      <c r="A25" s="39">
        <f>ใบรายชื่อ!A23</f>
        <v>18</v>
      </c>
      <c r="B25" s="39" t="str">
        <f>IF(ใบรายชื่อ!B23="","",ใบรายชื่อ!B23)</f>
        <v>04005</v>
      </c>
      <c r="C25" s="209" t="str">
        <f>IF(ใบรายชื่อ!C23="","",ใบรายชื่อ!C23)</f>
        <v>น.ส.ชลธิชา ยาวศิริ</v>
      </c>
      <c r="D25" s="210"/>
      <c r="E25" s="210"/>
      <c r="F25" s="211"/>
      <c r="G25" s="16"/>
      <c r="H25" s="16"/>
      <c r="I25" s="16"/>
      <c r="J25" s="17"/>
      <c r="K25" s="16"/>
      <c r="L25" s="16"/>
      <c r="M25" s="16"/>
      <c r="N25" s="16"/>
      <c r="O25" s="13"/>
      <c r="P25" s="13"/>
      <c r="Q25" s="13"/>
      <c r="R25" s="13"/>
      <c r="S25" s="39">
        <f t="shared" si="0"/>
        <v>18</v>
      </c>
      <c r="T25" s="39" t="str">
        <f t="shared" si="1"/>
        <v>04005</v>
      </c>
      <c r="U25" s="209" t="str">
        <f t="shared" si="2"/>
        <v>น.ส.ชลธิชา ยาวศิริ</v>
      </c>
      <c r="V25" s="210"/>
      <c r="W25" s="210"/>
      <c r="X25" s="211"/>
      <c r="Y25" s="13"/>
      <c r="Z25" s="13"/>
      <c r="AA25" s="13"/>
      <c r="AB25" s="13"/>
      <c r="AC25" s="13"/>
      <c r="AD25" s="13"/>
      <c r="AE25" s="13"/>
      <c r="AF25" s="13"/>
      <c r="AG25" s="37">
        <f t="shared" si="3"/>
        <v>0</v>
      </c>
      <c r="AH25" s="37">
        <f t="shared" si="4"/>
        <v>20</v>
      </c>
      <c r="AI25" s="38">
        <f t="shared" si="5"/>
        <v>0</v>
      </c>
    </row>
    <row r="26" spans="1:35" s="20" customFormat="1" ht="17.25" customHeight="1">
      <c r="A26" s="39">
        <f>ใบรายชื่อ!A24</f>
        <v>19</v>
      </c>
      <c r="B26" s="39" t="str">
        <f>IF(ใบรายชื่อ!B24="","",ใบรายชื่อ!B24)</f>
        <v>03995</v>
      </c>
      <c r="C26" s="209" t="str">
        <f>IF(ใบรายชื่อ!C24="","",ใบรายชื่อ!C24)</f>
        <v>น.ส.ศิริวิภา แก้วยา</v>
      </c>
      <c r="D26" s="210"/>
      <c r="E26" s="210"/>
      <c r="F26" s="211"/>
      <c r="G26" s="16"/>
      <c r="H26" s="16"/>
      <c r="I26" s="16"/>
      <c r="J26" s="17"/>
      <c r="K26" s="16"/>
      <c r="L26" s="16"/>
      <c r="M26" s="16"/>
      <c r="N26" s="16"/>
      <c r="O26" s="13"/>
      <c r="P26" s="13"/>
      <c r="Q26" s="13"/>
      <c r="R26" s="13"/>
      <c r="S26" s="39">
        <f t="shared" si="0"/>
        <v>19</v>
      </c>
      <c r="T26" s="39" t="str">
        <f t="shared" si="1"/>
        <v>03995</v>
      </c>
      <c r="U26" s="209" t="str">
        <f t="shared" si="2"/>
        <v>น.ส.ศิริวิภา แก้วยา</v>
      </c>
      <c r="V26" s="210"/>
      <c r="W26" s="210"/>
      <c r="X26" s="211"/>
      <c r="Y26" s="13"/>
      <c r="Z26" s="13"/>
      <c r="AA26" s="13"/>
      <c r="AB26" s="13"/>
      <c r="AC26" s="13"/>
      <c r="AD26" s="13"/>
      <c r="AE26" s="13"/>
      <c r="AF26" s="13"/>
      <c r="AG26" s="37">
        <f t="shared" si="3"/>
        <v>0</v>
      </c>
      <c r="AH26" s="37">
        <f t="shared" si="4"/>
        <v>20</v>
      </c>
      <c r="AI26" s="38">
        <f t="shared" si="5"/>
        <v>0</v>
      </c>
    </row>
    <row r="27" spans="1:35" s="20" customFormat="1" ht="17.25" customHeight="1">
      <c r="A27" s="39">
        <f>ใบรายชื่อ!A25</f>
        <v>20</v>
      </c>
      <c r="B27" s="39" t="str">
        <f>IF(ใบรายชื่อ!B25="","",ใบรายชื่อ!B25)</f>
        <v/>
      </c>
      <c r="C27" s="209" t="str">
        <f>IF(ใบรายชื่อ!C25="","",ใบรายชื่อ!C25)</f>
        <v/>
      </c>
      <c r="D27" s="210"/>
      <c r="E27" s="210"/>
      <c r="F27" s="211"/>
      <c r="G27" s="16"/>
      <c r="H27" s="16"/>
      <c r="I27" s="16"/>
      <c r="J27" s="17"/>
      <c r="K27" s="16"/>
      <c r="L27" s="16"/>
      <c r="M27" s="16"/>
      <c r="N27" s="16"/>
      <c r="O27" s="13"/>
      <c r="P27" s="13"/>
      <c r="Q27" s="13"/>
      <c r="R27" s="13"/>
      <c r="S27" s="39">
        <f t="shared" ref="S27:S35" si="6">A27</f>
        <v>20</v>
      </c>
      <c r="T27" s="39" t="str">
        <f t="shared" ref="T27:T35" si="7">B27</f>
        <v/>
      </c>
      <c r="U27" s="209" t="str">
        <f t="shared" ref="U27:U35" si="8">C27</f>
        <v/>
      </c>
      <c r="V27" s="210"/>
      <c r="W27" s="210"/>
      <c r="X27" s="211"/>
      <c r="Y27" s="13"/>
      <c r="Z27" s="13"/>
      <c r="AA27" s="13"/>
      <c r="AB27" s="13"/>
      <c r="AC27" s="13"/>
      <c r="AD27" s="13"/>
      <c r="AE27" s="13"/>
      <c r="AF27" s="13"/>
      <c r="AG27" s="37" t="str">
        <f t="shared" si="3"/>
        <v/>
      </c>
      <c r="AH27" s="37" t="str">
        <f t="shared" si="4"/>
        <v/>
      </c>
      <c r="AI27" s="38" t="str">
        <f t="shared" si="5"/>
        <v/>
      </c>
    </row>
    <row r="28" spans="1:35" s="20" customFormat="1" ht="17.25" customHeight="1">
      <c r="A28" s="39">
        <f>ใบรายชื่อ!A26</f>
        <v>21</v>
      </c>
      <c r="B28" s="39" t="str">
        <f>IF(ใบรายชื่อ!B26="","",ใบรายชื่อ!B26)</f>
        <v/>
      </c>
      <c r="C28" s="209" t="str">
        <f>IF(ใบรายชื่อ!C26="","",ใบรายชื่อ!C26)</f>
        <v/>
      </c>
      <c r="D28" s="210"/>
      <c r="E28" s="210"/>
      <c r="F28" s="211"/>
      <c r="G28" s="16"/>
      <c r="H28" s="16"/>
      <c r="I28" s="16"/>
      <c r="J28" s="17"/>
      <c r="K28" s="16"/>
      <c r="L28" s="16"/>
      <c r="M28" s="16"/>
      <c r="N28" s="16"/>
      <c r="O28" s="13"/>
      <c r="P28" s="13"/>
      <c r="Q28" s="13"/>
      <c r="R28" s="13"/>
      <c r="S28" s="39">
        <f t="shared" si="6"/>
        <v>21</v>
      </c>
      <c r="T28" s="39" t="str">
        <f t="shared" si="7"/>
        <v/>
      </c>
      <c r="U28" s="209" t="str">
        <f t="shared" si="8"/>
        <v/>
      </c>
      <c r="V28" s="210"/>
      <c r="W28" s="210"/>
      <c r="X28" s="211"/>
      <c r="Y28" s="13"/>
      <c r="Z28" s="13"/>
      <c r="AA28" s="13"/>
      <c r="AB28" s="13"/>
      <c r="AC28" s="13"/>
      <c r="AD28" s="13"/>
      <c r="AE28" s="13"/>
      <c r="AF28" s="13"/>
      <c r="AG28" s="37" t="str">
        <f t="shared" si="3"/>
        <v/>
      </c>
      <c r="AH28" s="37" t="str">
        <f t="shared" si="4"/>
        <v/>
      </c>
      <c r="AI28" s="38" t="str">
        <f t="shared" si="5"/>
        <v/>
      </c>
    </row>
    <row r="29" spans="1:35" s="20" customFormat="1" ht="17.25" customHeight="1">
      <c r="A29" s="39">
        <f>ใบรายชื่อ!A27</f>
        <v>22</v>
      </c>
      <c r="B29" s="39" t="str">
        <f>IF(ใบรายชื่อ!B27="","",ใบรายชื่อ!B27)</f>
        <v/>
      </c>
      <c r="C29" s="209" t="str">
        <f>IF(ใบรายชื่อ!C27="","",ใบรายชื่อ!C27)</f>
        <v/>
      </c>
      <c r="D29" s="210"/>
      <c r="E29" s="210"/>
      <c r="F29" s="211"/>
      <c r="G29" s="16"/>
      <c r="H29" s="16"/>
      <c r="I29" s="16"/>
      <c r="J29" s="17"/>
      <c r="K29" s="16"/>
      <c r="L29" s="16"/>
      <c r="M29" s="16"/>
      <c r="N29" s="16"/>
      <c r="O29" s="13"/>
      <c r="P29" s="13"/>
      <c r="Q29" s="13"/>
      <c r="R29" s="13"/>
      <c r="S29" s="39">
        <f t="shared" si="6"/>
        <v>22</v>
      </c>
      <c r="T29" s="39" t="str">
        <f t="shared" si="7"/>
        <v/>
      </c>
      <c r="U29" s="209" t="str">
        <f t="shared" si="8"/>
        <v/>
      </c>
      <c r="V29" s="210"/>
      <c r="W29" s="210"/>
      <c r="X29" s="211"/>
      <c r="Y29" s="13"/>
      <c r="Z29" s="13"/>
      <c r="AA29" s="13"/>
      <c r="AB29" s="13"/>
      <c r="AC29" s="13"/>
      <c r="AD29" s="13"/>
      <c r="AE29" s="13"/>
      <c r="AF29" s="13"/>
      <c r="AG29" s="37" t="str">
        <f t="shared" si="3"/>
        <v/>
      </c>
      <c r="AH29" s="37" t="str">
        <f t="shared" si="4"/>
        <v/>
      </c>
      <c r="AI29" s="38" t="str">
        <f t="shared" si="5"/>
        <v/>
      </c>
    </row>
    <row r="30" spans="1:35" s="20" customFormat="1" ht="17.25" customHeight="1">
      <c r="A30" s="39">
        <f>ใบรายชื่อ!A28</f>
        <v>23</v>
      </c>
      <c r="B30" s="39" t="str">
        <f>IF(ใบรายชื่อ!B28="","",ใบรายชื่อ!B28)</f>
        <v/>
      </c>
      <c r="C30" s="209" t="str">
        <f>IF(ใบรายชื่อ!C28="","",ใบรายชื่อ!C28)</f>
        <v/>
      </c>
      <c r="D30" s="210"/>
      <c r="E30" s="210"/>
      <c r="F30" s="211"/>
      <c r="G30" s="16"/>
      <c r="H30" s="16"/>
      <c r="I30" s="16"/>
      <c r="J30" s="17"/>
      <c r="K30" s="16"/>
      <c r="L30" s="16"/>
      <c r="M30" s="16"/>
      <c r="N30" s="16"/>
      <c r="O30" s="13"/>
      <c r="P30" s="13"/>
      <c r="Q30" s="13"/>
      <c r="R30" s="13"/>
      <c r="S30" s="39">
        <f t="shared" si="6"/>
        <v>23</v>
      </c>
      <c r="T30" s="39" t="str">
        <f t="shared" si="7"/>
        <v/>
      </c>
      <c r="U30" s="209" t="str">
        <f t="shared" si="8"/>
        <v/>
      </c>
      <c r="V30" s="210"/>
      <c r="W30" s="210"/>
      <c r="X30" s="211"/>
      <c r="Y30" s="13"/>
      <c r="Z30" s="13"/>
      <c r="AA30" s="13"/>
      <c r="AB30" s="13"/>
      <c r="AC30" s="13"/>
      <c r="AD30" s="13"/>
      <c r="AE30" s="13"/>
      <c r="AF30" s="13"/>
      <c r="AG30" s="37" t="str">
        <f t="shared" si="3"/>
        <v/>
      </c>
      <c r="AH30" s="37" t="str">
        <f t="shared" si="4"/>
        <v/>
      </c>
      <c r="AI30" s="38" t="str">
        <f t="shared" si="5"/>
        <v/>
      </c>
    </row>
    <row r="31" spans="1:35" s="20" customFormat="1" ht="17.25" customHeight="1">
      <c r="A31" s="39">
        <f>ใบรายชื่อ!A29</f>
        <v>24</v>
      </c>
      <c r="B31" s="39" t="str">
        <f>IF(ใบรายชื่อ!B29="","",ใบรายชื่อ!B29)</f>
        <v/>
      </c>
      <c r="C31" s="209" t="str">
        <f>IF(ใบรายชื่อ!C29="","",ใบรายชื่อ!C29)</f>
        <v/>
      </c>
      <c r="D31" s="210"/>
      <c r="E31" s="210"/>
      <c r="F31" s="211"/>
      <c r="G31" s="16"/>
      <c r="H31" s="16"/>
      <c r="I31" s="16"/>
      <c r="J31" s="17"/>
      <c r="K31" s="16"/>
      <c r="L31" s="16"/>
      <c r="M31" s="16"/>
      <c r="N31" s="16"/>
      <c r="O31" s="13"/>
      <c r="P31" s="13"/>
      <c r="Q31" s="13"/>
      <c r="R31" s="13"/>
      <c r="S31" s="39">
        <f t="shared" si="6"/>
        <v>24</v>
      </c>
      <c r="T31" s="39" t="str">
        <f t="shared" si="7"/>
        <v/>
      </c>
      <c r="U31" s="209" t="str">
        <f t="shared" si="8"/>
        <v/>
      </c>
      <c r="V31" s="210"/>
      <c r="W31" s="210"/>
      <c r="X31" s="211"/>
      <c r="Y31" s="13"/>
      <c r="Z31" s="13"/>
      <c r="AA31" s="13"/>
      <c r="AB31" s="13"/>
      <c r="AC31" s="13"/>
      <c r="AD31" s="13"/>
      <c r="AE31" s="13"/>
      <c r="AF31" s="13"/>
      <c r="AG31" s="37" t="str">
        <f t="shared" si="3"/>
        <v/>
      </c>
      <c r="AH31" s="37" t="str">
        <f t="shared" si="4"/>
        <v/>
      </c>
      <c r="AI31" s="38" t="str">
        <f t="shared" si="5"/>
        <v/>
      </c>
    </row>
    <row r="32" spans="1:35" s="20" customFormat="1" ht="17.25" customHeight="1">
      <c r="A32" s="39">
        <f>ใบรายชื่อ!A30</f>
        <v>25</v>
      </c>
      <c r="B32" s="39" t="str">
        <f>IF(ใบรายชื่อ!B30="","",ใบรายชื่อ!B30)</f>
        <v/>
      </c>
      <c r="C32" s="209" t="str">
        <f>IF(ใบรายชื่อ!C30="","",ใบรายชื่อ!C30)</f>
        <v/>
      </c>
      <c r="D32" s="210"/>
      <c r="E32" s="210"/>
      <c r="F32" s="211"/>
      <c r="G32" s="16"/>
      <c r="H32" s="16"/>
      <c r="I32" s="16"/>
      <c r="J32" s="17"/>
      <c r="K32" s="16"/>
      <c r="L32" s="16"/>
      <c r="M32" s="16"/>
      <c r="N32" s="16"/>
      <c r="O32" s="13"/>
      <c r="P32" s="13"/>
      <c r="Q32" s="13"/>
      <c r="R32" s="13"/>
      <c r="S32" s="39">
        <f t="shared" si="6"/>
        <v>25</v>
      </c>
      <c r="T32" s="39" t="str">
        <f t="shared" si="7"/>
        <v/>
      </c>
      <c r="U32" s="209" t="str">
        <f t="shared" si="8"/>
        <v/>
      </c>
      <c r="V32" s="210"/>
      <c r="W32" s="210"/>
      <c r="X32" s="211"/>
      <c r="Y32" s="13"/>
      <c r="Z32" s="13"/>
      <c r="AA32" s="13"/>
      <c r="AB32" s="13"/>
      <c r="AC32" s="13"/>
      <c r="AD32" s="13"/>
      <c r="AE32" s="13"/>
      <c r="AF32" s="13"/>
      <c r="AG32" s="37" t="str">
        <f t="shared" si="3"/>
        <v/>
      </c>
      <c r="AH32" s="37" t="str">
        <f t="shared" si="4"/>
        <v/>
      </c>
      <c r="AI32" s="38" t="str">
        <f t="shared" si="5"/>
        <v/>
      </c>
    </row>
    <row r="33" spans="1:35" s="20" customFormat="1" ht="17.25" customHeight="1">
      <c r="A33" s="39">
        <f>ใบรายชื่อ!A31</f>
        <v>26</v>
      </c>
      <c r="B33" s="39" t="str">
        <f>IF(ใบรายชื่อ!B31="","",ใบรายชื่อ!B31)</f>
        <v/>
      </c>
      <c r="C33" s="209" t="str">
        <f>IF(ใบรายชื่อ!C31="","",ใบรายชื่อ!C31)</f>
        <v/>
      </c>
      <c r="D33" s="210"/>
      <c r="E33" s="210"/>
      <c r="F33" s="211"/>
      <c r="G33" s="16"/>
      <c r="H33" s="16"/>
      <c r="I33" s="16"/>
      <c r="J33" s="17"/>
      <c r="K33" s="16"/>
      <c r="L33" s="16"/>
      <c r="M33" s="16"/>
      <c r="N33" s="16"/>
      <c r="O33" s="13"/>
      <c r="P33" s="13"/>
      <c r="Q33" s="13"/>
      <c r="R33" s="13"/>
      <c r="S33" s="39">
        <f t="shared" si="6"/>
        <v>26</v>
      </c>
      <c r="T33" s="39" t="str">
        <f t="shared" si="7"/>
        <v/>
      </c>
      <c r="U33" s="209" t="str">
        <f t="shared" si="8"/>
        <v/>
      </c>
      <c r="V33" s="210"/>
      <c r="W33" s="210"/>
      <c r="X33" s="211"/>
      <c r="Y33" s="13"/>
      <c r="Z33" s="13"/>
      <c r="AA33" s="13"/>
      <c r="AB33" s="13"/>
      <c r="AC33" s="13"/>
      <c r="AD33" s="13"/>
      <c r="AE33" s="13"/>
      <c r="AF33" s="13"/>
      <c r="AG33" s="37" t="str">
        <f t="shared" si="3"/>
        <v/>
      </c>
      <c r="AH33" s="37" t="str">
        <f t="shared" si="4"/>
        <v/>
      </c>
      <c r="AI33" s="38" t="str">
        <f t="shared" si="5"/>
        <v/>
      </c>
    </row>
    <row r="34" spans="1:35" s="20" customFormat="1" ht="17.25" customHeight="1">
      <c r="A34" s="40">
        <f>ใบรายชื่อ!A32</f>
        <v>27</v>
      </c>
      <c r="B34" s="39" t="str">
        <f>IF(ใบรายชื่อ!B32="","",ใบรายชื่อ!B32)</f>
        <v/>
      </c>
      <c r="C34" s="209" t="str">
        <f>IF(ใบรายชื่อ!C32="","",ใบรายชื่อ!C32)</f>
        <v/>
      </c>
      <c r="D34" s="210"/>
      <c r="E34" s="210"/>
      <c r="F34" s="211"/>
      <c r="G34" s="16"/>
      <c r="H34" s="16"/>
      <c r="I34" s="16"/>
      <c r="J34" s="17"/>
      <c r="K34" s="16"/>
      <c r="L34" s="16"/>
      <c r="M34" s="16"/>
      <c r="N34" s="16"/>
      <c r="O34" s="13"/>
      <c r="P34" s="13"/>
      <c r="Q34" s="13"/>
      <c r="R34" s="13"/>
      <c r="S34" s="40">
        <f t="shared" si="6"/>
        <v>27</v>
      </c>
      <c r="T34" s="39" t="str">
        <f t="shared" si="7"/>
        <v/>
      </c>
      <c r="U34" s="209" t="str">
        <f t="shared" si="8"/>
        <v/>
      </c>
      <c r="V34" s="210"/>
      <c r="W34" s="210"/>
      <c r="X34" s="211"/>
      <c r="Y34" s="13"/>
      <c r="Z34" s="13"/>
      <c r="AA34" s="13"/>
      <c r="AB34" s="13"/>
      <c r="AC34" s="13"/>
      <c r="AD34" s="13"/>
      <c r="AE34" s="13"/>
      <c r="AF34" s="13"/>
      <c r="AG34" s="37" t="str">
        <f t="shared" si="3"/>
        <v/>
      </c>
      <c r="AH34" s="37" t="str">
        <f t="shared" si="4"/>
        <v/>
      </c>
      <c r="AI34" s="38" t="str">
        <f t="shared" si="5"/>
        <v/>
      </c>
    </row>
    <row r="35" spans="1:35" s="20" customFormat="1" ht="17.25" customHeight="1">
      <c r="A35" s="41">
        <f>ใบรายชื่อ!A33</f>
        <v>28</v>
      </c>
      <c r="B35" s="39" t="str">
        <f>IF(ใบรายชื่อ!B33="","",ใบรายชื่อ!B33)</f>
        <v/>
      </c>
      <c r="C35" s="209" t="str">
        <f>IF(ใบรายชื่อ!C33="","",ใบรายชื่อ!C33)</f>
        <v/>
      </c>
      <c r="D35" s="210"/>
      <c r="E35" s="210"/>
      <c r="F35" s="211"/>
      <c r="G35" s="16"/>
      <c r="H35" s="16"/>
      <c r="I35" s="16"/>
      <c r="J35" s="17"/>
      <c r="K35" s="16"/>
      <c r="L35" s="16"/>
      <c r="M35" s="16"/>
      <c r="N35" s="16"/>
      <c r="O35" s="13"/>
      <c r="P35" s="13"/>
      <c r="Q35" s="13"/>
      <c r="R35" s="13"/>
      <c r="S35" s="41">
        <f t="shared" si="6"/>
        <v>28</v>
      </c>
      <c r="T35" s="39" t="str">
        <f t="shared" si="7"/>
        <v/>
      </c>
      <c r="U35" s="209" t="str">
        <f t="shared" si="8"/>
        <v/>
      </c>
      <c r="V35" s="210"/>
      <c r="W35" s="210"/>
      <c r="X35" s="211"/>
      <c r="Y35" s="13"/>
      <c r="Z35" s="13"/>
      <c r="AA35" s="13"/>
      <c r="AB35" s="13"/>
      <c r="AC35" s="13"/>
      <c r="AD35" s="13"/>
      <c r="AE35" s="13"/>
      <c r="AF35" s="13"/>
      <c r="AG35" s="37" t="str">
        <f t="shared" si="3"/>
        <v/>
      </c>
      <c r="AH35" s="37" t="str">
        <f t="shared" si="4"/>
        <v/>
      </c>
      <c r="AI35" s="38" t="str">
        <f t="shared" si="5"/>
        <v/>
      </c>
    </row>
    <row r="36" spans="1:35" s="20" customFormat="1" ht="17.25" customHeight="1">
      <c r="A36" s="41">
        <f>ใบรายชื่อ!A34</f>
        <v>29</v>
      </c>
      <c r="B36" s="39" t="str">
        <f>IF(ใบรายชื่อ!B34="","",ใบรายชื่อ!B34)</f>
        <v/>
      </c>
      <c r="C36" s="209" t="str">
        <f>IF(ใบรายชื่อ!C34="","",ใบรายชื่อ!C34)</f>
        <v/>
      </c>
      <c r="D36" s="210"/>
      <c r="E36" s="210"/>
      <c r="F36" s="211"/>
      <c r="G36" s="16"/>
      <c r="H36" s="16"/>
      <c r="I36" s="16"/>
      <c r="J36" s="17"/>
      <c r="K36" s="16"/>
      <c r="L36" s="16"/>
      <c r="M36" s="16"/>
      <c r="N36" s="16"/>
      <c r="O36" s="13"/>
      <c r="P36" s="13"/>
      <c r="Q36" s="13"/>
      <c r="R36" s="13"/>
      <c r="S36" s="41">
        <f>A36</f>
        <v>29</v>
      </c>
      <c r="T36" s="39"/>
      <c r="U36" s="209"/>
      <c r="V36" s="210"/>
      <c r="W36" s="210"/>
      <c r="X36" s="211"/>
      <c r="Y36" s="13"/>
      <c r="Z36" s="13"/>
      <c r="AA36" s="13"/>
      <c r="AB36" s="13"/>
      <c r="AC36" s="13"/>
      <c r="AD36" s="13"/>
      <c r="AE36" s="13"/>
      <c r="AF36" s="13"/>
      <c r="AG36" s="37" t="str">
        <f t="shared" si="3"/>
        <v/>
      </c>
      <c r="AH36" s="37" t="str">
        <f t="shared" si="4"/>
        <v/>
      </c>
      <c r="AI36" s="38" t="str">
        <f t="shared" si="5"/>
        <v/>
      </c>
    </row>
    <row r="37" spans="1:35" s="19" customFormat="1" ht="17.25" customHeight="1">
      <c r="A37" s="41">
        <f>ใบรายชื่อ!A35</f>
        <v>30</v>
      </c>
      <c r="B37" s="41" t="str">
        <f>IF(ใบรายชื่อ!B35="","",ใบรายชื่อ!B35)</f>
        <v/>
      </c>
      <c r="C37" s="212" t="str">
        <f>IF(ใบรายชื่อ!C35="","",ใบรายชื่อ!C35)</f>
        <v/>
      </c>
      <c r="D37" s="213"/>
      <c r="E37" s="213"/>
      <c r="F37" s="214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41">
        <f>A37</f>
        <v>30</v>
      </c>
      <c r="T37" s="41"/>
      <c r="U37" s="245"/>
      <c r="V37" s="245"/>
      <c r="W37" s="245"/>
      <c r="X37" s="245"/>
      <c r="Y37" s="15"/>
      <c r="Z37" s="15"/>
      <c r="AA37" s="15"/>
      <c r="AB37" s="15"/>
      <c r="AC37" s="15"/>
      <c r="AD37" s="15"/>
      <c r="AE37" s="15"/>
      <c r="AF37" s="15"/>
      <c r="AG37" s="37" t="str">
        <f t="shared" si="3"/>
        <v/>
      </c>
      <c r="AH37" s="37" t="str">
        <f t="shared" si="4"/>
        <v/>
      </c>
      <c r="AI37" s="38" t="str">
        <f t="shared" si="5"/>
        <v/>
      </c>
    </row>
    <row r="38" spans="1:35" s="19" customFormat="1">
      <c r="B38" s="21"/>
      <c r="F38" s="22"/>
      <c r="T38" s="21"/>
      <c r="X38" s="22"/>
      <c r="AH38" s="23"/>
      <c r="AI38" s="23"/>
    </row>
    <row r="39" spans="1:35" s="19" customFormat="1">
      <c r="B39" s="21"/>
      <c r="F39" s="22"/>
      <c r="T39" s="21"/>
      <c r="X39" s="22"/>
      <c r="AH39" s="23"/>
      <c r="AI39" s="23"/>
    </row>
    <row r="40" spans="1:35" s="19" customFormat="1">
      <c r="B40" s="21"/>
      <c r="F40" s="22"/>
      <c r="T40" s="21"/>
      <c r="X40" s="22"/>
      <c r="AH40" s="23"/>
      <c r="AI40" s="23"/>
    </row>
    <row r="41" spans="1:35" s="19" customFormat="1">
      <c r="B41" s="21"/>
      <c r="F41" s="22"/>
      <c r="Q41" s="19" t="s">
        <v>90</v>
      </c>
      <c r="T41" s="21"/>
      <c r="X41" s="22"/>
      <c r="AH41" s="23"/>
      <c r="AI41" s="23"/>
    </row>
    <row r="42" spans="1:35" s="19" customFormat="1">
      <c r="B42" s="21"/>
      <c r="F42" s="22"/>
      <c r="T42" s="21"/>
      <c r="X42" s="22"/>
      <c r="AH42" s="23"/>
      <c r="AI42" s="23"/>
    </row>
    <row r="43" spans="1:35" s="19" customFormat="1">
      <c r="B43" s="21"/>
      <c r="F43" s="22"/>
      <c r="T43" s="21"/>
      <c r="X43" s="22"/>
      <c r="AH43" s="23"/>
      <c r="AI43" s="23"/>
    </row>
    <row r="44" spans="1:35" s="19" customFormat="1">
      <c r="B44" s="21"/>
      <c r="F44" s="22"/>
      <c r="T44" s="21"/>
      <c r="X44" s="22"/>
      <c r="AH44" s="23"/>
      <c r="AI44" s="23"/>
    </row>
    <row r="45" spans="1:35" s="19" customFormat="1">
      <c r="B45" s="21"/>
      <c r="F45" s="22"/>
      <c r="T45" s="21"/>
      <c r="X45" s="22"/>
      <c r="AH45" s="23"/>
      <c r="AI45" s="23"/>
    </row>
    <row r="46" spans="1:35" s="19" customFormat="1">
      <c r="B46" s="21"/>
      <c r="F46" s="22"/>
      <c r="T46" s="21"/>
      <c r="X46" s="22"/>
      <c r="AH46" s="23"/>
      <c r="AI46" s="23"/>
    </row>
  </sheetData>
  <sheetProtection password="A64C" sheet="1" objects="1" scenarios="1"/>
  <mergeCells count="77">
    <mergeCell ref="U36:X36"/>
    <mergeCell ref="U37:X37"/>
    <mergeCell ref="C12:F12"/>
    <mergeCell ref="C13:F13"/>
    <mergeCell ref="C14:F14"/>
    <mergeCell ref="C17:F17"/>
    <mergeCell ref="C18:F18"/>
    <mergeCell ref="C36:F36"/>
    <mergeCell ref="C19:F19"/>
    <mergeCell ref="C20:F20"/>
    <mergeCell ref="C21:F21"/>
    <mergeCell ref="C22:F22"/>
    <mergeCell ref="C23:F23"/>
    <mergeCell ref="C24:F24"/>
    <mergeCell ref="C27:F27"/>
    <mergeCell ref="C28:F28"/>
    <mergeCell ref="A1:B1"/>
    <mergeCell ref="U19:X19"/>
    <mergeCell ref="U20:X20"/>
    <mergeCell ref="A3:A7"/>
    <mergeCell ref="P1:Q1"/>
    <mergeCell ref="C3:E7"/>
    <mergeCell ref="S1:T1"/>
    <mergeCell ref="S2:U2"/>
    <mergeCell ref="S3:S7"/>
    <mergeCell ref="T3:T7"/>
    <mergeCell ref="U3:W7"/>
    <mergeCell ref="A2:C2"/>
    <mergeCell ref="B3:B7"/>
    <mergeCell ref="C15:F15"/>
    <mergeCell ref="C16:F16"/>
    <mergeCell ref="AG3:AI4"/>
    <mergeCell ref="AI5:AI7"/>
    <mergeCell ref="AG5:AG7"/>
    <mergeCell ref="AH5:AH7"/>
    <mergeCell ref="U18:X18"/>
    <mergeCell ref="AA2:AB2"/>
    <mergeCell ref="C8:F8"/>
    <mergeCell ref="C9:F9"/>
    <mergeCell ref="C10:F10"/>
    <mergeCell ref="C11:F11"/>
    <mergeCell ref="U8:X8"/>
    <mergeCell ref="I2:J2"/>
    <mergeCell ref="C29:F29"/>
    <mergeCell ref="C30:F30"/>
    <mergeCell ref="C25:F25"/>
    <mergeCell ref="C26:F26"/>
    <mergeCell ref="U26:X26"/>
    <mergeCell ref="C37:F37"/>
    <mergeCell ref="U9:X9"/>
    <mergeCell ref="U10:X10"/>
    <mergeCell ref="U11:X11"/>
    <mergeCell ref="U12:X12"/>
    <mergeCell ref="U13:X13"/>
    <mergeCell ref="U14:X14"/>
    <mergeCell ref="U15:X15"/>
    <mergeCell ref="U16:X16"/>
    <mergeCell ref="U17:X17"/>
    <mergeCell ref="C31:F31"/>
    <mergeCell ref="C32:F32"/>
    <mergeCell ref="C33:F33"/>
    <mergeCell ref="C34:F34"/>
    <mergeCell ref="C35:F35"/>
    <mergeCell ref="U21:X21"/>
    <mergeCell ref="U22:X22"/>
    <mergeCell ref="U23:X23"/>
    <mergeCell ref="U24:X24"/>
    <mergeCell ref="U25:X25"/>
    <mergeCell ref="U33:X33"/>
    <mergeCell ref="U34:X34"/>
    <mergeCell ref="U35:X35"/>
    <mergeCell ref="U27:X27"/>
    <mergeCell ref="U28:X28"/>
    <mergeCell ref="U29:X29"/>
    <mergeCell ref="U30:X30"/>
    <mergeCell ref="U31:X31"/>
    <mergeCell ref="U32:X32"/>
  </mergeCells>
  <dataValidations count="1">
    <dataValidation type="whole" allowBlank="1" showInputMessage="1" showErrorMessage="1" sqref="F5:F7 X5:X7 G6:J36">
      <formula1>0</formula1>
      <formula2>3</formula2>
    </dataValidation>
  </dataValidations>
  <pageMargins left="0.51181102362204722" right="0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5"/>
  <sheetViews>
    <sheetView topLeftCell="C1" zoomScaleNormal="100" zoomScaleSheetLayoutView="100" workbookViewId="0">
      <selection activeCell="AA5" sqref="AA5"/>
    </sheetView>
  </sheetViews>
  <sheetFormatPr defaultColWidth="4.7109375" defaultRowHeight="24"/>
  <cols>
    <col min="1" max="1" width="4.85546875" style="43" bestFit="1" customWidth="1"/>
    <col min="2" max="2" width="5.85546875" style="43" customWidth="1"/>
    <col min="3" max="3" width="4.7109375" style="42" customWidth="1"/>
    <col min="4" max="4" width="10.28515625" style="42" customWidth="1"/>
    <col min="5" max="5" width="9.28515625" style="42" customWidth="1"/>
    <col min="6" max="15" width="4.7109375" style="43" customWidth="1"/>
    <col min="16" max="16" width="7.28515625" style="43" customWidth="1"/>
    <col min="17" max="17" width="5.140625" style="43" customWidth="1"/>
    <col min="18" max="18" width="4.85546875" style="43" bestFit="1" customWidth="1"/>
    <col min="19" max="19" width="5.85546875" style="43" customWidth="1"/>
    <col min="20" max="20" width="4.7109375" style="42" customWidth="1"/>
    <col min="21" max="21" width="8.140625" style="42" customWidth="1"/>
    <col min="22" max="22" width="11" style="42" customWidth="1"/>
    <col min="23" max="32" width="3.7109375" style="43" customWidth="1"/>
    <col min="33" max="33" width="7.28515625" style="43" customWidth="1"/>
    <col min="34" max="34" width="6.42578125" style="43" customWidth="1"/>
    <col min="35" max="35" width="8.28515625" style="54" customWidth="1"/>
    <col min="36" max="36" width="9.7109375" style="43" bestFit="1" customWidth="1"/>
    <col min="37" max="16384" width="4.7109375" style="44"/>
  </cols>
  <sheetData>
    <row r="1" spans="1:36" s="87" customFormat="1" ht="21.6" customHeight="1">
      <c r="A1" s="258" t="s">
        <v>8</v>
      </c>
      <c r="B1" s="258"/>
      <c r="C1" s="247" t="str">
        <f>ข้อมูลพื้นฐาน!D6</f>
        <v>ออกแบบและเทคโนโลยี</v>
      </c>
      <c r="D1" s="247"/>
      <c r="E1" s="247"/>
      <c r="F1" s="258" t="s">
        <v>9</v>
      </c>
      <c r="G1" s="258"/>
      <c r="H1" s="258" t="str">
        <f>ข้อมูลพื้นฐาน!D7</f>
        <v>ว32102</v>
      </c>
      <c r="I1" s="258"/>
      <c r="J1" s="259" t="s">
        <v>51</v>
      </c>
      <c r="K1" s="259"/>
      <c r="L1" s="80">
        <f>ข้อมูลพื้นฐาน!B11</f>
        <v>1</v>
      </c>
      <c r="M1" s="258" t="s">
        <v>7</v>
      </c>
      <c r="N1" s="258"/>
      <c r="O1" s="258"/>
      <c r="P1" s="81">
        <f>ข้อมูลพื้นฐาน!B10</f>
        <v>2569</v>
      </c>
      <c r="Q1" s="82"/>
      <c r="R1" s="247" t="s">
        <v>8</v>
      </c>
      <c r="S1" s="247"/>
      <c r="T1" s="249" t="str">
        <f>C1</f>
        <v>ออกแบบและเทคโนโลยี</v>
      </c>
      <c r="U1" s="247"/>
      <c r="V1" s="247"/>
      <c r="W1" s="247" t="s">
        <v>9</v>
      </c>
      <c r="X1" s="247"/>
      <c r="Y1" s="247"/>
      <c r="Z1" s="83" t="str">
        <f>H1</f>
        <v>ว32102</v>
      </c>
      <c r="AA1" s="84"/>
      <c r="AB1" s="84"/>
      <c r="AC1" s="83" t="s">
        <v>51</v>
      </c>
      <c r="AD1" s="84"/>
      <c r="AE1" s="84"/>
      <c r="AF1" s="85">
        <f>L1</f>
        <v>1</v>
      </c>
      <c r="AG1" s="83" t="s">
        <v>7</v>
      </c>
      <c r="AH1" s="84"/>
      <c r="AI1" s="86">
        <f>P1</f>
        <v>2569</v>
      </c>
      <c r="AJ1" s="80"/>
    </row>
    <row r="2" spans="1:36" s="87" customFormat="1" ht="21.6" customHeight="1">
      <c r="A2" s="260" t="s">
        <v>59</v>
      </c>
      <c r="B2" s="260"/>
      <c r="C2" s="260"/>
      <c r="D2" s="260"/>
      <c r="E2" s="260"/>
      <c r="F2" s="118">
        <f>ข้อมูลพื้นฐาน!D2</f>
        <v>5</v>
      </c>
      <c r="G2" s="84" t="s">
        <v>5</v>
      </c>
      <c r="H2" s="88">
        <f>ข้อมูลพื้นฐาน!D3</f>
        <v>1</v>
      </c>
      <c r="I2" s="88"/>
      <c r="J2" s="84"/>
      <c r="K2" s="120" t="s">
        <v>11</v>
      </c>
      <c r="L2" s="84"/>
      <c r="M2" s="80">
        <f>ข้อมูลพื้นฐาน!D8</f>
        <v>1</v>
      </c>
      <c r="N2" s="88" t="s">
        <v>12</v>
      </c>
      <c r="O2" s="84"/>
      <c r="P2" s="84"/>
      <c r="Q2" s="82"/>
      <c r="R2" s="248" t="s">
        <v>59</v>
      </c>
      <c r="S2" s="248"/>
      <c r="T2" s="248"/>
      <c r="U2" s="248"/>
      <c r="V2" s="248"/>
      <c r="W2" s="118">
        <f>F2</f>
        <v>5</v>
      </c>
      <c r="X2" s="89" t="s">
        <v>5</v>
      </c>
      <c r="Y2" s="90">
        <f>H2</f>
        <v>1</v>
      </c>
      <c r="Z2" s="90"/>
      <c r="AA2" s="89"/>
      <c r="AB2" s="119" t="s">
        <v>11</v>
      </c>
      <c r="AC2" s="89"/>
      <c r="AD2" s="85">
        <f>M2</f>
        <v>1</v>
      </c>
      <c r="AE2" s="90" t="s">
        <v>12</v>
      </c>
      <c r="AF2" s="89"/>
      <c r="AG2" s="89"/>
      <c r="AH2" s="91"/>
      <c r="AI2" s="85"/>
      <c r="AJ2" s="80"/>
    </row>
    <row r="3" spans="1:36" s="95" customFormat="1" ht="21.6" customHeight="1">
      <c r="A3" s="261" t="s">
        <v>33</v>
      </c>
      <c r="B3" s="264" t="s">
        <v>40</v>
      </c>
      <c r="C3" s="267" t="s">
        <v>39</v>
      </c>
      <c r="D3" s="268"/>
      <c r="E3" s="269"/>
      <c r="F3" s="250" t="s">
        <v>34</v>
      </c>
      <c r="G3" s="250"/>
      <c r="H3" s="250"/>
      <c r="I3" s="250"/>
      <c r="J3" s="250"/>
      <c r="K3" s="250" t="s">
        <v>35</v>
      </c>
      <c r="L3" s="250"/>
      <c r="M3" s="250"/>
      <c r="N3" s="250"/>
      <c r="O3" s="250"/>
      <c r="P3" s="92" t="s">
        <v>38</v>
      </c>
      <c r="Q3" s="93"/>
      <c r="R3" s="261" t="s">
        <v>33</v>
      </c>
      <c r="S3" s="264" t="s">
        <v>40</v>
      </c>
      <c r="T3" s="267" t="s">
        <v>39</v>
      </c>
      <c r="U3" s="268"/>
      <c r="V3" s="269"/>
      <c r="W3" s="250" t="s">
        <v>36</v>
      </c>
      <c r="X3" s="250"/>
      <c r="Y3" s="250"/>
      <c r="Z3" s="250"/>
      <c r="AA3" s="250"/>
      <c r="AB3" s="250" t="s">
        <v>37</v>
      </c>
      <c r="AC3" s="250"/>
      <c r="AD3" s="250"/>
      <c r="AE3" s="250"/>
      <c r="AF3" s="250"/>
      <c r="AG3" s="94" t="s">
        <v>38</v>
      </c>
      <c r="AH3" s="251" t="s">
        <v>45</v>
      </c>
      <c r="AI3" s="252" t="s">
        <v>46</v>
      </c>
      <c r="AJ3" s="246" t="s">
        <v>50</v>
      </c>
    </row>
    <row r="4" spans="1:36" ht="21.6" customHeight="1">
      <c r="A4" s="262"/>
      <c r="B4" s="265"/>
      <c r="C4" s="270"/>
      <c r="D4" s="258"/>
      <c r="E4" s="271"/>
      <c r="F4" s="45">
        <v>1</v>
      </c>
      <c r="G4" s="45">
        <v>2</v>
      </c>
      <c r="H4" s="45">
        <v>3</v>
      </c>
      <c r="I4" s="45">
        <v>4</v>
      </c>
      <c r="J4" s="92" t="s">
        <v>38</v>
      </c>
      <c r="K4" s="45">
        <v>1</v>
      </c>
      <c r="L4" s="45">
        <v>2</v>
      </c>
      <c r="M4" s="45">
        <v>3</v>
      </c>
      <c r="N4" s="45">
        <v>4</v>
      </c>
      <c r="O4" s="92" t="s">
        <v>38</v>
      </c>
      <c r="P4" s="98" t="s">
        <v>43</v>
      </c>
      <c r="Q4" s="46"/>
      <c r="R4" s="262"/>
      <c r="S4" s="265"/>
      <c r="T4" s="270"/>
      <c r="U4" s="274"/>
      <c r="V4" s="271"/>
      <c r="W4" s="45">
        <v>1</v>
      </c>
      <c r="X4" s="45">
        <v>2</v>
      </c>
      <c r="Y4" s="45">
        <v>3</v>
      </c>
      <c r="Z4" s="45">
        <v>4</v>
      </c>
      <c r="AA4" s="92" t="s">
        <v>38</v>
      </c>
      <c r="AB4" s="45">
        <v>1</v>
      </c>
      <c r="AC4" s="45">
        <v>2</v>
      </c>
      <c r="AD4" s="45">
        <v>3</v>
      </c>
      <c r="AE4" s="45">
        <v>4</v>
      </c>
      <c r="AF4" s="92" t="s">
        <v>38</v>
      </c>
      <c r="AG4" s="98" t="s">
        <v>44</v>
      </c>
      <c r="AH4" s="251"/>
      <c r="AI4" s="253"/>
      <c r="AJ4" s="246"/>
    </row>
    <row r="5" spans="1:36" ht="21.6" customHeight="1">
      <c r="A5" s="263"/>
      <c r="B5" s="266"/>
      <c r="C5" s="272"/>
      <c r="D5" s="260"/>
      <c r="E5" s="273"/>
      <c r="F5" s="45"/>
      <c r="G5" s="45"/>
      <c r="H5" s="45"/>
      <c r="I5" s="45"/>
      <c r="J5" s="92">
        <f>SUM(F5:I5)</f>
        <v>0</v>
      </c>
      <c r="K5" s="45"/>
      <c r="L5" s="45"/>
      <c r="M5" s="45"/>
      <c r="N5" s="45"/>
      <c r="O5" s="92">
        <f>SUM(K5:N5)</f>
        <v>0</v>
      </c>
      <c r="P5" s="92">
        <f>O5+J5</f>
        <v>0</v>
      </c>
      <c r="Q5" s="47"/>
      <c r="R5" s="263"/>
      <c r="S5" s="266"/>
      <c r="T5" s="272"/>
      <c r="U5" s="260"/>
      <c r="V5" s="273"/>
      <c r="W5" s="45"/>
      <c r="X5" s="45"/>
      <c r="Y5" s="45"/>
      <c r="Z5" s="45"/>
      <c r="AA5" s="92">
        <f>SUM(W5:Z5)</f>
        <v>0</v>
      </c>
      <c r="AB5" s="45"/>
      <c r="AC5" s="45"/>
      <c r="AD5" s="45"/>
      <c r="AE5" s="45"/>
      <c r="AF5" s="92">
        <f>SUM(AB5:AE5)</f>
        <v>0</v>
      </c>
      <c r="AG5" s="92">
        <f>AF5+AA5</f>
        <v>0</v>
      </c>
      <c r="AH5" s="100">
        <f>AG5+P5</f>
        <v>0</v>
      </c>
      <c r="AI5" s="254"/>
      <c r="AJ5" s="246"/>
    </row>
    <row r="6" spans="1:36" s="5" customFormat="1" ht="21.6" customHeight="1">
      <c r="A6" s="96">
        <f>ใบรายชื่อ!A6</f>
        <v>1</v>
      </c>
      <c r="B6" s="115" t="str">
        <f>IF(ใบรายชื่อ!B6="","",ใบรายชื่อ!B6)</f>
        <v>03964</v>
      </c>
      <c r="C6" s="255" t="str">
        <f>IF(ใบรายชื่อ!C6="","",ใบรายชื่อ!C6)</f>
        <v>นายคฑาทิปศิ์ มีลักษณ์</v>
      </c>
      <c r="D6" s="256"/>
      <c r="E6" s="257"/>
      <c r="F6" s="48"/>
      <c r="G6" s="49"/>
      <c r="H6" s="49"/>
      <c r="I6" s="49"/>
      <c r="J6" s="97">
        <f>IF(C6="","",SUM(F6:I6))</f>
        <v>0</v>
      </c>
      <c r="K6" s="50"/>
      <c r="L6" s="49"/>
      <c r="M6" s="49"/>
      <c r="N6" s="49"/>
      <c r="O6" s="92">
        <f>IF(C6="","",SUM(K6:N6))</f>
        <v>0</v>
      </c>
      <c r="P6" s="97">
        <f>IF(C6="","",O6+J6)</f>
        <v>0</v>
      </c>
      <c r="Q6" s="51"/>
      <c r="R6" s="96">
        <f>A6</f>
        <v>1</v>
      </c>
      <c r="S6" s="115" t="str">
        <f>IF(B6="","",B6)</f>
        <v>03964</v>
      </c>
      <c r="T6" s="255" t="str">
        <f>IF(C6="","",C6)</f>
        <v>นายคฑาทิปศิ์ มีลักษณ์</v>
      </c>
      <c r="U6" s="256"/>
      <c r="V6" s="257"/>
      <c r="W6" s="50"/>
      <c r="X6" s="49"/>
      <c r="Y6" s="49"/>
      <c r="Z6" s="49"/>
      <c r="AA6" s="97">
        <f>IF(T6="","",SUM(W6:Z6))</f>
        <v>0</v>
      </c>
      <c r="AB6" s="50"/>
      <c r="AC6" s="49"/>
      <c r="AD6" s="49"/>
      <c r="AE6" s="49"/>
      <c r="AF6" s="97">
        <f>IF(T6="","",SUM(AB6:AE6))</f>
        <v>0</v>
      </c>
      <c r="AG6" s="97">
        <f>IF(T6="","",AF6+AA6)</f>
        <v>0</v>
      </c>
      <c r="AH6" s="97">
        <f>IF(T6="","",SUM(AF6,AA6,O6,J6))</f>
        <v>0</v>
      </c>
      <c r="AI6" s="99">
        <f>IF(T6="","",IF(AJ6="ร","ร",IF(AJ6="มส","มส",IF(AH6&lt;50,0,IF(AH6&lt;55,1,IF(AH6&lt;60,1.5,IF(AH6&lt;65,2,IF(AH6&lt;70,2.5,IF(AH6&lt;75,3,IF(AH6&lt;80,3.5,IF(AH6&lt;=100,4,"ผิดพลาด")))))))))))</f>
        <v>0</v>
      </c>
      <c r="AJ6" s="6"/>
    </row>
    <row r="7" spans="1:36" s="5" customFormat="1" ht="21.6" customHeight="1">
      <c r="A7" s="96">
        <f>ใบรายชื่อ!A7</f>
        <v>2</v>
      </c>
      <c r="B7" s="115" t="str">
        <f>IF(ใบรายชื่อ!B7="","",ใบรายชื่อ!B7)</f>
        <v>03965</v>
      </c>
      <c r="C7" s="255" t="str">
        <f>IF(ใบรายชื่อ!C7="","",ใบรายชื่อ!C7)</f>
        <v>นายฉัตรดนัย เทียงทำ</v>
      </c>
      <c r="D7" s="256"/>
      <c r="E7" s="257"/>
      <c r="F7" s="48"/>
      <c r="G7" s="49"/>
      <c r="H7" s="49"/>
      <c r="I7" s="49"/>
      <c r="J7" s="97">
        <f t="shared" ref="J7:J35" si="0">IF(C7="","",SUM(F7:I7))</f>
        <v>0</v>
      </c>
      <c r="K7" s="50"/>
      <c r="L7" s="49"/>
      <c r="M7" s="49"/>
      <c r="N7" s="49"/>
      <c r="O7" s="113">
        <f t="shared" ref="O7:O35" si="1">IF(C7="","",SUM(K7:N7))</f>
        <v>0</v>
      </c>
      <c r="P7" s="97">
        <f t="shared" ref="P7:P35" si="2">IF(C7="","",O7+J7)</f>
        <v>0</v>
      </c>
      <c r="Q7" s="51"/>
      <c r="R7" s="96">
        <f t="shared" ref="R7:R35" si="3">A7</f>
        <v>2</v>
      </c>
      <c r="S7" s="115" t="str">
        <f t="shared" ref="S7:S35" si="4">IF(B7="","",B7)</f>
        <v>03965</v>
      </c>
      <c r="T7" s="255" t="str">
        <f t="shared" ref="T7:T35" si="5">IF(C7="","",C7)</f>
        <v>นายฉัตรดนัย เทียงทำ</v>
      </c>
      <c r="U7" s="256"/>
      <c r="V7" s="257"/>
      <c r="W7" s="50"/>
      <c r="X7" s="49"/>
      <c r="Y7" s="49"/>
      <c r="Z7" s="49"/>
      <c r="AA7" s="97">
        <f t="shared" ref="AA7:AA35" si="6">IF(T7="","",SUM(W7:Z7))</f>
        <v>0</v>
      </c>
      <c r="AB7" s="50"/>
      <c r="AC7" s="49"/>
      <c r="AD7" s="49"/>
      <c r="AE7" s="49"/>
      <c r="AF7" s="97">
        <f t="shared" ref="AF7:AF35" si="7">IF(T7="","",SUM(AB7:AE7))</f>
        <v>0</v>
      </c>
      <c r="AG7" s="97">
        <f t="shared" ref="AG7:AG35" si="8">IF(T7="","",AF7+AA7)</f>
        <v>0</v>
      </c>
      <c r="AH7" s="97">
        <f t="shared" ref="AH7:AH35" si="9">IF(T7="","",SUM(AF7,AA7,O7,J7))</f>
        <v>0</v>
      </c>
      <c r="AI7" s="99">
        <f t="shared" ref="AI7:AI35" si="10">IF(T7="","",IF(AJ7="ร","ร",IF(AJ7="มส","มส",IF(AH7&lt;50,0,IF(AH7&lt;55,1,IF(AH7&lt;60,1.5,IF(AH7&lt;65,2,IF(AH7&lt;70,2.5,IF(AH7&lt;75,3,IF(AH7&lt;80,3.5,IF(AH7&lt;=100,4,"ผิดพลาด")))))))))))</f>
        <v>0</v>
      </c>
      <c r="AJ7" s="6"/>
    </row>
    <row r="8" spans="1:36" s="5" customFormat="1" ht="21.6" customHeight="1">
      <c r="A8" s="96">
        <f>ใบรายชื่อ!A8</f>
        <v>3</v>
      </c>
      <c r="B8" s="115" t="str">
        <f>IF(ใบรายชื่อ!B8="","",ใบรายชื่อ!B8)</f>
        <v>30969</v>
      </c>
      <c r="C8" s="255" t="str">
        <f>IF(ใบรายชื่อ!C8="","",ใบรายชื่อ!C8)</f>
        <v>นายธนากร ช่อหนองแสง</v>
      </c>
      <c r="D8" s="256"/>
      <c r="E8" s="257"/>
      <c r="F8" s="48"/>
      <c r="G8" s="49"/>
      <c r="H8" s="49"/>
      <c r="I8" s="49"/>
      <c r="J8" s="97">
        <f t="shared" si="0"/>
        <v>0</v>
      </c>
      <c r="K8" s="50"/>
      <c r="L8" s="49"/>
      <c r="M8" s="49"/>
      <c r="N8" s="49"/>
      <c r="O8" s="113">
        <f t="shared" si="1"/>
        <v>0</v>
      </c>
      <c r="P8" s="97">
        <f t="shared" si="2"/>
        <v>0</v>
      </c>
      <c r="Q8" s="51"/>
      <c r="R8" s="96">
        <f t="shared" si="3"/>
        <v>3</v>
      </c>
      <c r="S8" s="115" t="str">
        <f t="shared" si="4"/>
        <v>30969</v>
      </c>
      <c r="T8" s="255" t="str">
        <f t="shared" si="5"/>
        <v>นายธนากร ช่อหนองแสง</v>
      </c>
      <c r="U8" s="256"/>
      <c r="V8" s="257"/>
      <c r="W8" s="50"/>
      <c r="X8" s="49"/>
      <c r="Y8" s="49"/>
      <c r="Z8" s="49"/>
      <c r="AA8" s="97">
        <f t="shared" si="6"/>
        <v>0</v>
      </c>
      <c r="AB8" s="50"/>
      <c r="AC8" s="49"/>
      <c r="AD8" s="49"/>
      <c r="AE8" s="49"/>
      <c r="AF8" s="97">
        <f t="shared" si="7"/>
        <v>0</v>
      </c>
      <c r="AG8" s="97">
        <f t="shared" si="8"/>
        <v>0</v>
      </c>
      <c r="AH8" s="97">
        <f t="shared" si="9"/>
        <v>0</v>
      </c>
      <c r="AI8" s="99">
        <f t="shared" si="10"/>
        <v>0</v>
      </c>
      <c r="AJ8" s="6"/>
    </row>
    <row r="9" spans="1:36" s="5" customFormat="1" ht="21.6" customHeight="1">
      <c r="A9" s="96">
        <f>ใบรายชื่อ!A9</f>
        <v>4</v>
      </c>
      <c r="B9" s="115" t="str">
        <f>IF(ใบรายชื่อ!B9="","",ใบรายชื่อ!B9)</f>
        <v>03971</v>
      </c>
      <c r="C9" s="255" t="str">
        <f>IF(ใบรายชื่อ!C9="","",ใบรายชื่อ!C9)</f>
        <v>นายธวัฒชัย นารีแก้ว</v>
      </c>
      <c r="D9" s="256"/>
      <c r="E9" s="257"/>
      <c r="F9" s="48"/>
      <c r="G9" s="49"/>
      <c r="H9" s="49"/>
      <c r="I9" s="49"/>
      <c r="J9" s="97">
        <f t="shared" si="0"/>
        <v>0</v>
      </c>
      <c r="K9" s="50"/>
      <c r="L9" s="49"/>
      <c r="M9" s="49"/>
      <c r="N9" s="49"/>
      <c r="O9" s="113">
        <f t="shared" si="1"/>
        <v>0</v>
      </c>
      <c r="P9" s="97">
        <f t="shared" si="2"/>
        <v>0</v>
      </c>
      <c r="Q9" s="51"/>
      <c r="R9" s="96">
        <f t="shared" si="3"/>
        <v>4</v>
      </c>
      <c r="S9" s="115" t="str">
        <f t="shared" si="4"/>
        <v>03971</v>
      </c>
      <c r="T9" s="255" t="str">
        <f t="shared" si="5"/>
        <v>นายธวัฒชัย นารีแก้ว</v>
      </c>
      <c r="U9" s="256"/>
      <c r="V9" s="257"/>
      <c r="W9" s="50"/>
      <c r="X9" s="49"/>
      <c r="Y9" s="49"/>
      <c r="Z9" s="49"/>
      <c r="AA9" s="97">
        <f t="shared" si="6"/>
        <v>0</v>
      </c>
      <c r="AB9" s="50"/>
      <c r="AC9" s="49"/>
      <c r="AD9" s="49"/>
      <c r="AE9" s="49"/>
      <c r="AF9" s="97">
        <f t="shared" si="7"/>
        <v>0</v>
      </c>
      <c r="AG9" s="97">
        <f t="shared" si="8"/>
        <v>0</v>
      </c>
      <c r="AH9" s="97">
        <f t="shared" si="9"/>
        <v>0</v>
      </c>
      <c r="AI9" s="99">
        <f t="shared" si="10"/>
        <v>0</v>
      </c>
      <c r="AJ9" s="6"/>
    </row>
    <row r="10" spans="1:36" s="5" customFormat="1" ht="21.6" customHeight="1">
      <c r="A10" s="96">
        <f>ใบรายชื่อ!A10</f>
        <v>5</v>
      </c>
      <c r="B10" s="115" t="str">
        <f>IF(ใบรายชื่อ!B10="","",ใบรายชื่อ!B10)</f>
        <v>03974</v>
      </c>
      <c r="C10" s="255" t="str">
        <f>IF(ใบรายชื่อ!C10="","",ใบรายชื่อ!C10)</f>
        <v>นายพลธกร ทศไกร</v>
      </c>
      <c r="D10" s="256"/>
      <c r="E10" s="257"/>
      <c r="F10" s="48"/>
      <c r="G10" s="49"/>
      <c r="H10" s="49"/>
      <c r="I10" s="49"/>
      <c r="J10" s="97">
        <f t="shared" si="0"/>
        <v>0</v>
      </c>
      <c r="K10" s="50"/>
      <c r="L10" s="49"/>
      <c r="M10" s="49"/>
      <c r="N10" s="49"/>
      <c r="O10" s="113">
        <f t="shared" si="1"/>
        <v>0</v>
      </c>
      <c r="P10" s="97">
        <f t="shared" si="2"/>
        <v>0</v>
      </c>
      <c r="Q10" s="51"/>
      <c r="R10" s="96">
        <f t="shared" si="3"/>
        <v>5</v>
      </c>
      <c r="S10" s="115" t="str">
        <f t="shared" si="4"/>
        <v>03974</v>
      </c>
      <c r="T10" s="255" t="str">
        <f t="shared" si="5"/>
        <v>นายพลธกร ทศไกร</v>
      </c>
      <c r="U10" s="256"/>
      <c r="V10" s="257"/>
      <c r="W10" s="50"/>
      <c r="X10" s="49"/>
      <c r="Y10" s="49"/>
      <c r="Z10" s="49"/>
      <c r="AA10" s="97">
        <f t="shared" si="6"/>
        <v>0</v>
      </c>
      <c r="AB10" s="50"/>
      <c r="AC10" s="49"/>
      <c r="AD10" s="49"/>
      <c r="AE10" s="49"/>
      <c r="AF10" s="97">
        <f t="shared" si="7"/>
        <v>0</v>
      </c>
      <c r="AG10" s="97">
        <f t="shared" si="8"/>
        <v>0</v>
      </c>
      <c r="AH10" s="97">
        <f t="shared" si="9"/>
        <v>0</v>
      </c>
      <c r="AI10" s="99">
        <f t="shared" si="10"/>
        <v>0</v>
      </c>
      <c r="AJ10" s="6"/>
    </row>
    <row r="11" spans="1:36" s="5" customFormat="1" ht="21.6" customHeight="1">
      <c r="A11" s="96">
        <f>ใบรายชื่อ!A11</f>
        <v>6</v>
      </c>
      <c r="B11" s="115" t="str">
        <f>IF(ใบรายชื่อ!B11="","",ใบรายชื่อ!B11)</f>
        <v>03975</v>
      </c>
      <c r="C11" s="255" t="str">
        <f>IF(ใบรายชื่อ!C11="","",ใบรายชื่อ!C11)</f>
        <v>นายภูมิณฤทธิ์ ฉิมจารย์</v>
      </c>
      <c r="D11" s="256"/>
      <c r="E11" s="257"/>
      <c r="F11" s="48"/>
      <c r="G11" s="49"/>
      <c r="H11" s="49"/>
      <c r="I11" s="49"/>
      <c r="J11" s="97">
        <f t="shared" si="0"/>
        <v>0</v>
      </c>
      <c r="K11" s="50"/>
      <c r="L11" s="49"/>
      <c r="M11" s="49"/>
      <c r="N11" s="49"/>
      <c r="O11" s="113">
        <f t="shared" si="1"/>
        <v>0</v>
      </c>
      <c r="P11" s="97">
        <f t="shared" si="2"/>
        <v>0</v>
      </c>
      <c r="Q11" s="51"/>
      <c r="R11" s="96">
        <f t="shared" si="3"/>
        <v>6</v>
      </c>
      <c r="S11" s="115" t="str">
        <f t="shared" si="4"/>
        <v>03975</v>
      </c>
      <c r="T11" s="255" t="str">
        <f t="shared" si="5"/>
        <v>นายภูมิณฤทธิ์ ฉิมจารย์</v>
      </c>
      <c r="U11" s="256"/>
      <c r="V11" s="257"/>
      <c r="W11" s="50"/>
      <c r="X11" s="49"/>
      <c r="Y11" s="49"/>
      <c r="Z11" s="49"/>
      <c r="AA11" s="97">
        <f t="shared" si="6"/>
        <v>0</v>
      </c>
      <c r="AB11" s="50"/>
      <c r="AC11" s="49"/>
      <c r="AD11" s="49"/>
      <c r="AE11" s="49"/>
      <c r="AF11" s="97">
        <f t="shared" si="7"/>
        <v>0</v>
      </c>
      <c r="AG11" s="97">
        <f t="shared" si="8"/>
        <v>0</v>
      </c>
      <c r="AH11" s="97">
        <f t="shared" si="9"/>
        <v>0</v>
      </c>
      <c r="AI11" s="99">
        <f t="shared" si="10"/>
        <v>0</v>
      </c>
      <c r="AJ11" s="6"/>
    </row>
    <row r="12" spans="1:36" s="5" customFormat="1" ht="21.6" customHeight="1">
      <c r="A12" s="96">
        <f>ใบรายชื่อ!A12</f>
        <v>7</v>
      </c>
      <c r="B12" s="115" t="str">
        <f>IF(ใบรายชื่อ!B12="","",ใบรายชื่อ!B12)</f>
        <v>03978</v>
      </c>
      <c r="C12" s="255" t="str">
        <f>IF(ใบรายชื่อ!C12="","",ใบรายชื่อ!C12)</f>
        <v>นายศักดินนท์ เหลือมพล</v>
      </c>
      <c r="D12" s="256"/>
      <c r="E12" s="257"/>
      <c r="F12" s="48"/>
      <c r="G12" s="49"/>
      <c r="H12" s="49"/>
      <c r="I12" s="49"/>
      <c r="J12" s="97">
        <f t="shared" si="0"/>
        <v>0</v>
      </c>
      <c r="K12" s="50"/>
      <c r="L12" s="49"/>
      <c r="M12" s="49"/>
      <c r="N12" s="49"/>
      <c r="O12" s="113">
        <f t="shared" si="1"/>
        <v>0</v>
      </c>
      <c r="P12" s="97">
        <f t="shared" si="2"/>
        <v>0</v>
      </c>
      <c r="Q12" s="51"/>
      <c r="R12" s="96">
        <f t="shared" si="3"/>
        <v>7</v>
      </c>
      <c r="S12" s="115" t="str">
        <f t="shared" si="4"/>
        <v>03978</v>
      </c>
      <c r="T12" s="255" t="str">
        <f t="shared" si="5"/>
        <v>นายศักดินนท์ เหลือมพล</v>
      </c>
      <c r="U12" s="256"/>
      <c r="V12" s="257"/>
      <c r="W12" s="50"/>
      <c r="X12" s="49"/>
      <c r="Y12" s="49"/>
      <c r="Z12" s="49"/>
      <c r="AA12" s="97">
        <f t="shared" si="6"/>
        <v>0</v>
      </c>
      <c r="AB12" s="50"/>
      <c r="AC12" s="49"/>
      <c r="AD12" s="49"/>
      <c r="AE12" s="49"/>
      <c r="AF12" s="97">
        <f t="shared" si="7"/>
        <v>0</v>
      </c>
      <c r="AG12" s="97">
        <f t="shared" si="8"/>
        <v>0</v>
      </c>
      <c r="AH12" s="97">
        <f t="shared" si="9"/>
        <v>0</v>
      </c>
      <c r="AI12" s="99">
        <f t="shared" si="10"/>
        <v>0</v>
      </c>
      <c r="AJ12" s="6"/>
    </row>
    <row r="13" spans="1:36" s="5" customFormat="1" ht="21.6" customHeight="1">
      <c r="A13" s="96">
        <f>ใบรายชื่อ!A13</f>
        <v>8</v>
      </c>
      <c r="B13" s="115" t="str">
        <f>IF(ใบรายชื่อ!B13="","",ใบรายชื่อ!B13)</f>
        <v>03979</v>
      </c>
      <c r="C13" s="255" t="str">
        <f>IF(ใบรายชื่อ!C13="","",ใบรายชื่อ!C13)</f>
        <v>นายสหรัฐ ขันทะรักษา</v>
      </c>
      <c r="D13" s="256"/>
      <c r="E13" s="257"/>
      <c r="F13" s="48"/>
      <c r="G13" s="49"/>
      <c r="H13" s="49"/>
      <c r="I13" s="49"/>
      <c r="J13" s="97">
        <f t="shared" si="0"/>
        <v>0</v>
      </c>
      <c r="K13" s="50"/>
      <c r="L13" s="49"/>
      <c r="M13" s="49"/>
      <c r="N13" s="49"/>
      <c r="O13" s="113">
        <f t="shared" si="1"/>
        <v>0</v>
      </c>
      <c r="P13" s="97">
        <f t="shared" si="2"/>
        <v>0</v>
      </c>
      <c r="Q13" s="51"/>
      <c r="R13" s="96">
        <f t="shared" si="3"/>
        <v>8</v>
      </c>
      <c r="S13" s="115" t="str">
        <f t="shared" si="4"/>
        <v>03979</v>
      </c>
      <c r="T13" s="255" t="str">
        <f t="shared" si="5"/>
        <v>นายสหรัฐ ขันทะรักษา</v>
      </c>
      <c r="U13" s="256"/>
      <c r="V13" s="257"/>
      <c r="W13" s="50"/>
      <c r="X13" s="49"/>
      <c r="Y13" s="49"/>
      <c r="Z13" s="49"/>
      <c r="AA13" s="97">
        <f t="shared" si="6"/>
        <v>0</v>
      </c>
      <c r="AB13" s="50"/>
      <c r="AC13" s="49"/>
      <c r="AD13" s="49"/>
      <c r="AE13" s="49"/>
      <c r="AF13" s="97">
        <f t="shared" si="7"/>
        <v>0</v>
      </c>
      <c r="AG13" s="97">
        <f t="shared" si="8"/>
        <v>0</v>
      </c>
      <c r="AH13" s="97">
        <f t="shared" si="9"/>
        <v>0</v>
      </c>
      <c r="AI13" s="99">
        <f t="shared" si="10"/>
        <v>0</v>
      </c>
      <c r="AJ13" s="6"/>
    </row>
    <row r="14" spans="1:36" s="5" customFormat="1" ht="21.6" customHeight="1">
      <c r="A14" s="96">
        <f>ใบรายชื่อ!A14</f>
        <v>9</v>
      </c>
      <c r="B14" s="115" t="str">
        <f>IF(ใบรายชื่อ!B14="","",ใบรายชื่อ!B14)</f>
        <v>03980</v>
      </c>
      <c r="C14" s="255" t="str">
        <f>IF(ใบรายชื่อ!C14="","",ใบรายชื่อ!C14)</f>
        <v>นายอนุพน ประทาน</v>
      </c>
      <c r="D14" s="256"/>
      <c r="E14" s="257"/>
      <c r="F14" s="48"/>
      <c r="G14" s="49"/>
      <c r="H14" s="49"/>
      <c r="I14" s="49"/>
      <c r="J14" s="97">
        <f t="shared" si="0"/>
        <v>0</v>
      </c>
      <c r="K14" s="50"/>
      <c r="L14" s="49"/>
      <c r="M14" s="49"/>
      <c r="N14" s="49"/>
      <c r="O14" s="113">
        <f t="shared" si="1"/>
        <v>0</v>
      </c>
      <c r="P14" s="97">
        <f t="shared" si="2"/>
        <v>0</v>
      </c>
      <c r="Q14" s="51"/>
      <c r="R14" s="96">
        <f t="shared" si="3"/>
        <v>9</v>
      </c>
      <c r="S14" s="115" t="str">
        <f t="shared" si="4"/>
        <v>03980</v>
      </c>
      <c r="T14" s="255" t="str">
        <f t="shared" si="5"/>
        <v>นายอนุพน ประทาน</v>
      </c>
      <c r="U14" s="256"/>
      <c r="V14" s="257"/>
      <c r="W14" s="50"/>
      <c r="X14" s="49"/>
      <c r="Y14" s="49"/>
      <c r="Z14" s="49"/>
      <c r="AA14" s="97">
        <f t="shared" si="6"/>
        <v>0</v>
      </c>
      <c r="AB14" s="50"/>
      <c r="AC14" s="49"/>
      <c r="AD14" s="49"/>
      <c r="AE14" s="49"/>
      <c r="AF14" s="97">
        <f t="shared" si="7"/>
        <v>0</v>
      </c>
      <c r="AG14" s="97">
        <f t="shared" si="8"/>
        <v>0</v>
      </c>
      <c r="AH14" s="97">
        <f t="shared" si="9"/>
        <v>0</v>
      </c>
      <c r="AI14" s="99">
        <f t="shared" si="10"/>
        <v>0</v>
      </c>
      <c r="AJ14" s="6"/>
    </row>
    <row r="15" spans="1:36" s="5" customFormat="1" ht="21.6" customHeight="1">
      <c r="A15" s="96">
        <f>ใบรายชื่อ!A15</f>
        <v>10</v>
      </c>
      <c r="B15" s="115" t="str">
        <f>IF(ใบรายชื่อ!B15="","",ใบรายชื่อ!B15)</f>
        <v>03981</v>
      </c>
      <c r="C15" s="255" t="str">
        <f>IF(ใบรายชื่อ!C15="","",ใบรายชื่อ!C15)</f>
        <v>นายอัครศาสน์ แดงดี</v>
      </c>
      <c r="D15" s="256"/>
      <c r="E15" s="257"/>
      <c r="F15" s="48"/>
      <c r="G15" s="49"/>
      <c r="H15" s="49"/>
      <c r="I15" s="49"/>
      <c r="J15" s="97">
        <f t="shared" si="0"/>
        <v>0</v>
      </c>
      <c r="K15" s="50"/>
      <c r="L15" s="49"/>
      <c r="M15" s="49"/>
      <c r="N15" s="49"/>
      <c r="O15" s="113">
        <f t="shared" si="1"/>
        <v>0</v>
      </c>
      <c r="P15" s="97">
        <f t="shared" si="2"/>
        <v>0</v>
      </c>
      <c r="Q15" s="51"/>
      <c r="R15" s="96">
        <f t="shared" si="3"/>
        <v>10</v>
      </c>
      <c r="S15" s="115" t="str">
        <f t="shared" si="4"/>
        <v>03981</v>
      </c>
      <c r="T15" s="255" t="str">
        <f t="shared" si="5"/>
        <v>นายอัครศาสน์ แดงดี</v>
      </c>
      <c r="U15" s="256"/>
      <c r="V15" s="257"/>
      <c r="W15" s="50"/>
      <c r="X15" s="49"/>
      <c r="Y15" s="49"/>
      <c r="Z15" s="49"/>
      <c r="AA15" s="97">
        <f t="shared" si="6"/>
        <v>0</v>
      </c>
      <c r="AB15" s="50"/>
      <c r="AC15" s="49"/>
      <c r="AD15" s="49"/>
      <c r="AE15" s="49"/>
      <c r="AF15" s="97">
        <f t="shared" si="7"/>
        <v>0</v>
      </c>
      <c r="AG15" s="97">
        <f t="shared" si="8"/>
        <v>0</v>
      </c>
      <c r="AH15" s="97">
        <f t="shared" si="9"/>
        <v>0</v>
      </c>
      <c r="AI15" s="99">
        <f t="shared" si="10"/>
        <v>0</v>
      </c>
      <c r="AJ15" s="6"/>
    </row>
    <row r="16" spans="1:36" s="5" customFormat="1" ht="21.6" customHeight="1">
      <c r="A16" s="96">
        <f>ใบรายชื่อ!A16</f>
        <v>11</v>
      </c>
      <c r="B16" s="115" t="str">
        <f>IF(ใบรายชื่อ!B16="","",ใบรายชื่อ!B16)</f>
        <v>03984</v>
      </c>
      <c r="C16" s="255" t="str">
        <f>IF(ใบรายชื่อ!C16="","",ใบรายชื่อ!C16)</f>
        <v>น.ส.ธิดาพร วงษ์โชติ</v>
      </c>
      <c r="D16" s="256"/>
      <c r="E16" s="257"/>
      <c r="F16" s="48"/>
      <c r="G16" s="49"/>
      <c r="H16" s="49"/>
      <c r="I16" s="49"/>
      <c r="J16" s="97">
        <f t="shared" si="0"/>
        <v>0</v>
      </c>
      <c r="K16" s="50"/>
      <c r="L16" s="49"/>
      <c r="M16" s="49"/>
      <c r="N16" s="49"/>
      <c r="O16" s="113">
        <f t="shared" si="1"/>
        <v>0</v>
      </c>
      <c r="P16" s="97">
        <f t="shared" si="2"/>
        <v>0</v>
      </c>
      <c r="Q16" s="51"/>
      <c r="R16" s="96">
        <f t="shared" si="3"/>
        <v>11</v>
      </c>
      <c r="S16" s="115" t="str">
        <f t="shared" si="4"/>
        <v>03984</v>
      </c>
      <c r="T16" s="255" t="str">
        <f t="shared" si="5"/>
        <v>น.ส.ธิดาพร วงษ์โชติ</v>
      </c>
      <c r="U16" s="256"/>
      <c r="V16" s="257"/>
      <c r="W16" s="50"/>
      <c r="X16" s="49"/>
      <c r="Y16" s="49"/>
      <c r="Z16" s="49"/>
      <c r="AA16" s="97">
        <f t="shared" si="6"/>
        <v>0</v>
      </c>
      <c r="AB16" s="50"/>
      <c r="AC16" s="49"/>
      <c r="AD16" s="49"/>
      <c r="AE16" s="49"/>
      <c r="AF16" s="97">
        <f t="shared" si="7"/>
        <v>0</v>
      </c>
      <c r="AG16" s="97">
        <f t="shared" si="8"/>
        <v>0</v>
      </c>
      <c r="AH16" s="97">
        <f t="shared" si="9"/>
        <v>0</v>
      </c>
      <c r="AI16" s="99">
        <f t="shared" si="10"/>
        <v>0</v>
      </c>
      <c r="AJ16" s="6"/>
    </row>
    <row r="17" spans="1:36" s="5" customFormat="1" ht="21.6" customHeight="1">
      <c r="A17" s="96">
        <f>ใบรายชื่อ!A17</f>
        <v>12</v>
      </c>
      <c r="B17" s="115" t="str">
        <f>IF(ใบรายชื่อ!B17="","",ใบรายชื่อ!B17)</f>
        <v>03985</v>
      </c>
      <c r="C17" s="255" t="str">
        <f>IF(ใบรายชื่อ!C17="","",ใบรายชื่อ!C17)</f>
        <v>น.ส.พรพิมล ปะตังถาเน</v>
      </c>
      <c r="D17" s="256"/>
      <c r="E17" s="257"/>
      <c r="F17" s="48"/>
      <c r="G17" s="49"/>
      <c r="H17" s="49"/>
      <c r="I17" s="49"/>
      <c r="J17" s="97">
        <f t="shared" si="0"/>
        <v>0</v>
      </c>
      <c r="K17" s="50"/>
      <c r="L17" s="49"/>
      <c r="M17" s="49"/>
      <c r="N17" s="49"/>
      <c r="O17" s="113">
        <f t="shared" si="1"/>
        <v>0</v>
      </c>
      <c r="P17" s="97">
        <f t="shared" si="2"/>
        <v>0</v>
      </c>
      <c r="Q17" s="51"/>
      <c r="R17" s="96">
        <f t="shared" si="3"/>
        <v>12</v>
      </c>
      <c r="S17" s="115" t="str">
        <f t="shared" si="4"/>
        <v>03985</v>
      </c>
      <c r="T17" s="255" t="str">
        <f t="shared" si="5"/>
        <v>น.ส.พรพิมล ปะตังถาเน</v>
      </c>
      <c r="U17" s="256"/>
      <c r="V17" s="257"/>
      <c r="W17" s="50"/>
      <c r="X17" s="49"/>
      <c r="Y17" s="49"/>
      <c r="Z17" s="49"/>
      <c r="AA17" s="97">
        <f t="shared" si="6"/>
        <v>0</v>
      </c>
      <c r="AB17" s="50"/>
      <c r="AC17" s="49"/>
      <c r="AD17" s="49"/>
      <c r="AE17" s="49"/>
      <c r="AF17" s="97">
        <f t="shared" si="7"/>
        <v>0</v>
      </c>
      <c r="AG17" s="97">
        <f t="shared" si="8"/>
        <v>0</v>
      </c>
      <c r="AH17" s="97">
        <f t="shared" si="9"/>
        <v>0</v>
      </c>
      <c r="AI17" s="99">
        <f t="shared" si="10"/>
        <v>0</v>
      </c>
      <c r="AJ17" s="6"/>
    </row>
    <row r="18" spans="1:36" s="5" customFormat="1" ht="21.6" customHeight="1">
      <c r="A18" s="96">
        <f>ใบรายชื่อ!A18</f>
        <v>13</v>
      </c>
      <c r="B18" s="115" t="str">
        <f>IF(ใบรายชื่อ!B18="","",ใบรายชื่อ!B18)</f>
        <v>03986</v>
      </c>
      <c r="C18" s="255" t="str">
        <f>IF(ใบรายชื่อ!C18="","",ใบรายชื่อ!C18)</f>
        <v>น.ส.พัชริดา ทวยบุญ</v>
      </c>
      <c r="D18" s="256"/>
      <c r="E18" s="257"/>
      <c r="F18" s="48"/>
      <c r="G18" s="49"/>
      <c r="H18" s="49"/>
      <c r="I18" s="49"/>
      <c r="J18" s="97">
        <f t="shared" si="0"/>
        <v>0</v>
      </c>
      <c r="K18" s="50"/>
      <c r="L18" s="49"/>
      <c r="M18" s="49"/>
      <c r="N18" s="49"/>
      <c r="O18" s="113">
        <f t="shared" si="1"/>
        <v>0</v>
      </c>
      <c r="P18" s="97">
        <f t="shared" si="2"/>
        <v>0</v>
      </c>
      <c r="Q18" s="51"/>
      <c r="R18" s="96">
        <f t="shared" si="3"/>
        <v>13</v>
      </c>
      <c r="S18" s="115" t="str">
        <f t="shared" si="4"/>
        <v>03986</v>
      </c>
      <c r="T18" s="255" t="str">
        <f t="shared" si="5"/>
        <v>น.ส.พัชริดา ทวยบุญ</v>
      </c>
      <c r="U18" s="256"/>
      <c r="V18" s="257"/>
      <c r="W18" s="50"/>
      <c r="X18" s="49"/>
      <c r="Y18" s="49"/>
      <c r="Z18" s="49"/>
      <c r="AA18" s="97">
        <f t="shared" si="6"/>
        <v>0</v>
      </c>
      <c r="AB18" s="50"/>
      <c r="AC18" s="49"/>
      <c r="AD18" s="49"/>
      <c r="AE18" s="49"/>
      <c r="AF18" s="97">
        <f t="shared" si="7"/>
        <v>0</v>
      </c>
      <c r="AG18" s="97">
        <f t="shared" si="8"/>
        <v>0</v>
      </c>
      <c r="AH18" s="97">
        <f t="shared" si="9"/>
        <v>0</v>
      </c>
      <c r="AI18" s="99">
        <f t="shared" si="10"/>
        <v>0</v>
      </c>
      <c r="AJ18" s="6"/>
    </row>
    <row r="19" spans="1:36" s="5" customFormat="1" ht="21.6" customHeight="1">
      <c r="A19" s="96">
        <f>ใบรายชื่อ!A19</f>
        <v>14</v>
      </c>
      <c r="B19" s="115" t="str">
        <f>IF(ใบรายชื่อ!B19="","",ใบรายชื่อ!B19)</f>
        <v>03988</v>
      </c>
      <c r="C19" s="255" t="str">
        <f>IF(ใบรายชื่อ!C19="","",ใบรายชื่อ!C19)</f>
        <v>น.ส.พิไลวรรณ ปิ่นนะโรจน์</v>
      </c>
      <c r="D19" s="256"/>
      <c r="E19" s="257"/>
      <c r="F19" s="48"/>
      <c r="G19" s="49"/>
      <c r="H19" s="49"/>
      <c r="I19" s="49"/>
      <c r="J19" s="97">
        <f t="shared" si="0"/>
        <v>0</v>
      </c>
      <c r="K19" s="50"/>
      <c r="L19" s="49"/>
      <c r="M19" s="49"/>
      <c r="N19" s="49"/>
      <c r="O19" s="113">
        <f t="shared" si="1"/>
        <v>0</v>
      </c>
      <c r="P19" s="97">
        <f t="shared" si="2"/>
        <v>0</v>
      </c>
      <c r="Q19" s="51"/>
      <c r="R19" s="96">
        <f t="shared" si="3"/>
        <v>14</v>
      </c>
      <c r="S19" s="115" t="str">
        <f t="shared" si="4"/>
        <v>03988</v>
      </c>
      <c r="T19" s="255" t="str">
        <f t="shared" si="5"/>
        <v>น.ส.พิไลวรรณ ปิ่นนะโรจน์</v>
      </c>
      <c r="U19" s="256"/>
      <c r="V19" s="257"/>
      <c r="W19" s="50"/>
      <c r="X19" s="49"/>
      <c r="Y19" s="49"/>
      <c r="Z19" s="49"/>
      <c r="AA19" s="97">
        <f t="shared" si="6"/>
        <v>0</v>
      </c>
      <c r="AB19" s="50"/>
      <c r="AC19" s="49"/>
      <c r="AD19" s="49"/>
      <c r="AE19" s="49"/>
      <c r="AF19" s="97">
        <f t="shared" si="7"/>
        <v>0</v>
      </c>
      <c r="AG19" s="97">
        <f t="shared" si="8"/>
        <v>0</v>
      </c>
      <c r="AH19" s="97">
        <f t="shared" si="9"/>
        <v>0</v>
      </c>
      <c r="AI19" s="99">
        <f t="shared" si="10"/>
        <v>0</v>
      </c>
      <c r="AJ19" s="6"/>
    </row>
    <row r="20" spans="1:36" s="5" customFormat="1" ht="21.6" customHeight="1">
      <c r="A20" s="96">
        <f>ใบรายชื่อ!A20</f>
        <v>15</v>
      </c>
      <c r="B20" s="115" t="str">
        <f>IF(ใบรายชื่อ!B20="","",ใบรายชื่อ!B20)</f>
        <v>03989</v>
      </c>
      <c r="C20" s="255" t="str">
        <f>IF(ใบรายชื่อ!C20="","",ใบรายชื่อ!C20)</f>
        <v>น.ส.ภณิตา เทียงดา</v>
      </c>
      <c r="D20" s="256"/>
      <c r="E20" s="257"/>
      <c r="F20" s="48"/>
      <c r="G20" s="49"/>
      <c r="H20" s="49"/>
      <c r="I20" s="49"/>
      <c r="J20" s="97">
        <f t="shared" si="0"/>
        <v>0</v>
      </c>
      <c r="K20" s="50"/>
      <c r="L20" s="49"/>
      <c r="M20" s="49"/>
      <c r="N20" s="49"/>
      <c r="O20" s="113">
        <f t="shared" si="1"/>
        <v>0</v>
      </c>
      <c r="P20" s="97">
        <f t="shared" si="2"/>
        <v>0</v>
      </c>
      <c r="Q20" s="51"/>
      <c r="R20" s="96">
        <f t="shared" si="3"/>
        <v>15</v>
      </c>
      <c r="S20" s="115" t="str">
        <f t="shared" si="4"/>
        <v>03989</v>
      </c>
      <c r="T20" s="255" t="str">
        <f t="shared" si="5"/>
        <v>น.ส.ภณิตา เทียงดา</v>
      </c>
      <c r="U20" s="256"/>
      <c r="V20" s="257"/>
      <c r="W20" s="50"/>
      <c r="X20" s="49"/>
      <c r="Y20" s="49"/>
      <c r="Z20" s="49"/>
      <c r="AA20" s="97">
        <f t="shared" si="6"/>
        <v>0</v>
      </c>
      <c r="AB20" s="50"/>
      <c r="AC20" s="49"/>
      <c r="AD20" s="49"/>
      <c r="AE20" s="49"/>
      <c r="AF20" s="97">
        <f t="shared" si="7"/>
        <v>0</v>
      </c>
      <c r="AG20" s="97">
        <f t="shared" si="8"/>
        <v>0</v>
      </c>
      <c r="AH20" s="97">
        <f t="shared" si="9"/>
        <v>0</v>
      </c>
      <c r="AI20" s="99">
        <f t="shared" si="10"/>
        <v>0</v>
      </c>
      <c r="AJ20" s="6"/>
    </row>
    <row r="21" spans="1:36" s="5" customFormat="1" ht="21.6" customHeight="1">
      <c r="A21" s="96">
        <f>ใบรายชื่อ!A21</f>
        <v>16</v>
      </c>
      <c r="B21" s="115" t="str">
        <f>IF(ใบรายชื่อ!B21="","",ใบรายชื่อ!B21)</f>
        <v>03991</v>
      </c>
      <c r="C21" s="255" t="str">
        <f>IF(ใบรายชื่อ!C21="","",ใบรายชื่อ!C21)</f>
        <v>น.ส.รัตนาวดี สุวรรณแสน</v>
      </c>
      <c r="D21" s="256"/>
      <c r="E21" s="257"/>
      <c r="F21" s="48"/>
      <c r="G21" s="49"/>
      <c r="H21" s="49"/>
      <c r="I21" s="49"/>
      <c r="J21" s="97">
        <f t="shared" si="0"/>
        <v>0</v>
      </c>
      <c r="K21" s="50"/>
      <c r="L21" s="49"/>
      <c r="M21" s="49"/>
      <c r="N21" s="49"/>
      <c r="O21" s="113">
        <f t="shared" si="1"/>
        <v>0</v>
      </c>
      <c r="P21" s="97">
        <f t="shared" si="2"/>
        <v>0</v>
      </c>
      <c r="Q21" s="51"/>
      <c r="R21" s="96">
        <f t="shared" si="3"/>
        <v>16</v>
      </c>
      <c r="S21" s="115" t="str">
        <f t="shared" si="4"/>
        <v>03991</v>
      </c>
      <c r="T21" s="255" t="str">
        <f t="shared" si="5"/>
        <v>น.ส.รัตนาวดี สุวรรณแสน</v>
      </c>
      <c r="U21" s="256"/>
      <c r="V21" s="257"/>
      <c r="W21" s="50"/>
      <c r="X21" s="49"/>
      <c r="Y21" s="49"/>
      <c r="Z21" s="49"/>
      <c r="AA21" s="97">
        <f t="shared" si="6"/>
        <v>0</v>
      </c>
      <c r="AB21" s="50"/>
      <c r="AC21" s="49"/>
      <c r="AD21" s="49"/>
      <c r="AE21" s="49"/>
      <c r="AF21" s="97">
        <f t="shared" si="7"/>
        <v>0</v>
      </c>
      <c r="AG21" s="97">
        <f t="shared" si="8"/>
        <v>0</v>
      </c>
      <c r="AH21" s="97">
        <f t="shared" si="9"/>
        <v>0</v>
      </c>
      <c r="AI21" s="99">
        <f t="shared" si="10"/>
        <v>0</v>
      </c>
      <c r="AJ21" s="6"/>
    </row>
    <row r="22" spans="1:36" s="5" customFormat="1" ht="21.6" customHeight="1">
      <c r="A22" s="96">
        <f>ใบรายชื่อ!A22</f>
        <v>17</v>
      </c>
      <c r="B22" s="115" t="str">
        <f>IF(ใบรายชื่อ!B22="","",ใบรายชื่อ!B22)</f>
        <v>03994</v>
      </c>
      <c r="C22" s="255" t="str">
        <f>IF(ใบรายชื่อ!C22="","",ใบรายชื่อ!C22)</f>
        <v>น.ส.ศิริวรรณ วิเศษดี</v>
      </c>
      <c r="D22" s="256"/>
      <c r="E22" s="257"/>
      <c r="F22" s="48"/>
      <c r="G22" s="49"/>
      <c r="H22" s="49"/>
      <c r="I22" s="49"/>
      <c r="J22" s="97">
        <f t="shared" si="0"/>
        <v>0</v>
      </c>
      <c r="K22" s="50"/>
      <c r="L22" s="49"/>
      <c r="M22" s="49"/>
      <c r="N22" s="49"/>
      <c r="O22" s="113">
        <f t="shared" si="1"/>
        <v>0</v>
      </c>
      <c r="P22" s="97">
        <f t="shared" si="2"/>
        <v>0</v>
      </c>
      <c r="Q22" s="51"/>
      <c r="R22" s="96">
        <f t="shared" si="3"/>
        <v>17</v>
      </c>
      <c r="S22" s="115" t="str">
        <f t="shared" si="4"/>
        <v>03994</v>
      </c>
      <c r="T22" s="255" t="str">
        <f t="shared" si="5"/>
        <v>น.ส.ศิริวรรณ วิเศษดี</v>
      </c>
      <c r="U22" s="256"/>
      <c r="V22" s="257"/>
      <c r="W22" s="50"/>
      <c r="X22" s="49"/>
      <c r="Y22" s="49"/>
      <c r="Z22" s="49"/>
      <c r="AA22" s="97">
        <f t="shared" si="6"/>
        <v>0</v>
      </c>
      <c r="AB22" s="50"/>
      <c r="AC22" s="49"/>
      <c r="AD22" s="49"/>
      <c r="AE22" s="49"/>
      <c r="AF22" s="97">
        <f t="shared" si="7"/>
        <v>0</v>
      </c>
      <c r="AG22" s="97">
        <f t="shared" si="8"/>
        <v>0</v>
      </c>
      <c r="AH22" s="97">
        <f t="shared" si="9"/>
        <v>0</v>
      </c>
      <c r="AI22" s="99">
        <f t="shared" si="10"/>
        <v>0</v>
      </c>
      <c r="AJ22" s="6"/>
    </row>
    <row r="23" spans="1:36" s="5" customFormat="1" ht="21.6" customHeight="1">
      <c r="A23" s="96">
        <f>ใบรายชื่อ!A23</f>
        <v>18</v>
      </c>
      <c r="B23" s="115" t="str">
        <f>IF(ใบรายชื่อ!B23="","",ใบรายชื่อ!B23)</f>
        <v>04005</v>
      </c>
      <c r="C23" s="255" t="str">
        <f>IF(ใบรายชื่อ!C23="","",ใบรายชื่อ!C23)</f>
        <v>น.ส.ชลธิชา ยาวศิริ</v>
      </c>
      <c r="D23" s="256"/>
      <c r="E23" s="257"/>
      <c r="F23" s="48"/>
      <c r="G23" s="49"/>
      <c r="H23" s="49"/>
      <c r="I23" s="49"/>
      <c r="J23" s="97">
        <f t="shared" si="0"/>
        <v>0</v>
      </c>
      <c r="K23" s="50"/>
      <c r="L23" s="49"/>
      <c r="M23" s="49"/>
      <c r="N23" s="49"/>
      <c r="O23" s="113">
        <f t="shared" si="1"/>
        <v>0</v>
      </c>
      <c r="P23" s="97">
        <f t="shared" si="2"/>
        <v>0</v>
      </c>
      <c r="Q23" s="51"/>
      <c r="R23" s="96">
        <f t="shared" si="3"/>
        <v>18</v>
      </c>
      <c r="S23" s="115" t="str">
        <f t="shared" si="4"/>
        <v>04005</v>
      </c>
      <c r="T23" s="255" t="str">
        <f t="shared" si="5"/>
        <v>น.ส.ชลธิชา ยาวศิริ</v>
      </c>
      <c r="U23" s="256"/>
      <c r="V23" s="257"/>
      <c r="W23" s="50"/>
      <c r="X23" s="49"/>
      <c r="Y23" s="49"/>
      <c r="Z23" s="49"/>
      <c r="AA23" s="97">
        <f t="shared" si="6"/>
        <v>0</v>
      </c>
      <c r="AB23" s="50"/>
      <c r="AC23" s="49"/>
      <c r="AD23" s="49"/>
      <c r="AE23" s="49"/>
      <c r="AF23" s="97">
        <f t="shared" si="7"/>
        <v>0</v>
      </c>
      <c r="AG23" s="97">
        <f t="shared" si="8"/>
        <v>0</v>
      </c>
      <c r="AH23" s="97">
        <f t="shared" si="9"/>
        <v>0</v>
      </c>
      <c r="AI23" s="99">
        <f t="shared" si="10"/>
        <v>0</v>
      </c>
      <c r="AJ23" s="6"/>
    </row>
    <row r="24" spans="1:36" s="5" customFormat="1" ht="21.6" customHeight="1">
      <c r="A24" s="96">
        <f>ใบรายชื่อ!A24</f>
        <v>19</v>
      </c>
      <c r="B24" s="115" t="str">
        <f>IF(ใบรายชื่อ!B24="","",ใบรายชื่อ!B24)</f>
        <v>03995</v>
      </c>
      <c r="C24" s="255" t="str">
        <f>IF(ใบรายชื่อ!C24="","",ใบรายชื่อ!C24)</f>
        <v>น.ส.ศิริวิภา แก้วยา</v>
      </c>
      <c r="D24" s="256"/>
      <c r="E24" s="257"/>
      <c r="F24" s="48"/>
      <c r="G24" s="49"/>
      <c r="H24" s="49"/>
      <c r="I24" s="49"/>
      <c r="J24" s="97">
        <f t="shared" si="0"/>
        <v>0</v>
      </c>
      <c r="K24" s="50"/>
      <c r="L24" s="49"/>
      <c r="M24" s="49"/>
      <c r="N24" s="49"/>
      <c r="O24" s="113">
        <f t="shared" si="1"/>
        <v>0</v>
      </c>
      <c r="P24" s="97">
        <f t="shared" si="2"/>
        <v>0</v>
      </c>
      <c r="Q24" s="51"/>
      <c r="R24" s="96">
        <f t="shared" si="3"/>
        <v>19</v>
      </c>
      <c r="S24" s="115" t="str">
        <f t="shared" si="4"/>
        <v>03995</v>
      </c>
      <c r="T24" s="255" t="str">
        <f t="shared" si="5"/>
        <v>น.ส.ศิริวิภา แก้วยา</v>
      </c>
      <c r="U24" s="256"/>
      <c r="V24" s="257"/>
      <c r="W24" s="50"/>
      <c r="X24" s="49"/>
      <c r="Y24" s="49"/>
      <c r="Z24" s="49"/>
      <c r="AA24" s="97">
        <f t="shared" si="6"/>
        <v>0</v>
      </c>
      <c r="AB24" s="50"/>
      <c r="AC24" s="49"/>
      <c r="AD24" s="49"/>
      <c r="AE24" s="49"/>
      <c r="AF24" s="97">
        <f t="shared" si="7"/>
        <v>0</v>
      </c>
      <c r="AG24" s="97">
        <f t="shared" si="8"/>
        <v>0</v>
      </c>
      <c r="AH24" s="97">
        <f t="shared" si="9"/>
        <v>0</v>
      </c>
      <c r="AI24" s="99">
        <f t="shared" si="10"/>
        <v>0</v>
      </c>
      <c r="AJ24" s="6"/>
    </row>
    <row r="25" spans="1:36" s="5" customFormat="1" ht="21.6" customHeight="1">
      <c r="A25" s="96">
        <f>ใบรายชื่อ!A25</f>
        <v>20</v>
      </c>
      <c r="B25" s="115" t="str">
        <f>IF(ใบรายชื่อ!B25="","",ใบรายชื่อ!B25)</f>
        <v/>
      </c>
      <c r="C25" s="255" t="str">
        <f>IF(ใบรายชื่อ!C25="","",ใบรายชื่อ!C25)</f>
        <v/>
      </c>
      <c r="D25" s="256"/>
      <c r="E25" s="257"/>
      <c r="F25" s="48"/>
      <c r="G25" s="49"/>
      <c r="H25" s="49"/>
      <c r="I25" s="49"/>
      <c r="J25" s="97" t="str">
        <f t="shared" si="0"/>
        <v/>
      </c>
      <c r="K25" s="50"/>
      <c r="L25" s="49"/>
      <c r="M25" s="49"/>
      <c r="N25" s="49"/>
      <c r="O25" s="113" t="str">
        <f t="shared" si="1"/>
        <v/>
      </c>
      <c r="P25" s="97" t="str">
        <f t="shared" si="2"/>
        <v/>
      </c>
      <c r="Q25" s="52"/>
      <c r="R25" s="96">
        <f t="shared" si="3"/>
        <v>20</v>
      </c>
      <c r="S25" s="115" t="str">
        <f t="shared" si="4"/>
        <v/>
      </c>
      <c r="T25" s="255" t="str">
        <f t="shared" si="5"/>
        <v/>
      </c>
      <c r="U25" s="256"/>
      <c r="V25" s="257"/>
      <c r="W25" s="50"/>
      <c r="X25" s="49"/>
      <c r="Y25" s="49"/>
      <c r="Z25" s="49"/>
      <c r="AA25" s="97" t="str">
        <f t="shared" si="6"/>
        <v/>
      </c>
      <c r="AB25" s="50"/>
      <c r="AC25" s="49"/>
      <c r="AD25" s="49"/>
      <c r="AE25" s="49"/>
      <c r="AF25" s="97" t="str">
        <f t="shared" si="7"/>
        <v/>
      </c>
      <c r="AG25" s="97" t="str">
        <f t="shared" si="8"/>
        <v/>
      </c>
      <c r="AH25" s="97" t="str">
        <f t="shared" si="9"/>
        <v/>
      </c>
      <c r="AI25" s="99" t="str">
        <f t="shared" si="10"/>
        <v/>
      </c>
      <c r="AJ25" s="6"/>
    </row>
    <row r="26" spans="1:36" s="5" customFormat="1" ht="21.6" customHeight="1">
      <c r="A26" s="96">
        <f>ใบรายชื่อ!A26</f>
        <v>21</v>
      </c>
      <c r="B26" s="115" t="str">
        <f>IF(ใบรายชื่อ!B26="","",ใบรายชื่อ!B26)</f>
        <v/>
      </c>
      <c r="C26" s="255" t="str">
        <f>IF(ใบรายชื่อ!C26="","",ใบรายชื่อ!C26)</f>
        <v/>
      </c>
      <c r="D26" s="256"/>
      <c r="E26" s="257"/>
      <c r="F26" s="48"/>
      <c r="G26" s="49"/>
      <c r="H26" s="49"/>
      <c r="I26" s="49"/>
      <c r="J26" s="97" t="str">
        <f t="shared" si="0"/>
        <v/>
      </c>
      <c r="K26" s="50"/>
      <c r="L26" s="49"/>
      <c r="M26" s="49"/>
      <c r="N26" s="49"/>
      <c r="O26" s="113" t="str">
        <f t="shared" si="1"/>
        <v/>
      </c>
      <c r="P26" s="97" t="str">
        <f t="shared" si="2"/>
        <v/>
      </c>
      <c r="Q26" s="52"/>
      <c r="R26" s="96">
        <f t="shared" si="3"/>
        <v>21</v>
      </c>
      <c r="S26" s="115" t="str">
        <f t="shared" si="4"/>
        <v/>
      </c>
      <c r="T26" s="255" t="str">
        <f t="shared" si="5"/>
        <v/>
      </c>
      <c r="U26" s="256"/>
      <c r="V26" s="257"/>
      <c r="W26" s="50"/>
      <c r="X26" s="49"/>
      <c r="Y26" s="49"/>
      <c r="Z26" s="49"/>
      <c r="AA26" s="97" t="str">
        <f t="shared" si="6"/>
        <v/>
      </c>
      <c r="AB26" s="50"/>
      <c r="AC26" s="49"/>
      <c r="AD26" s="49"/>
      <c r="AE26" s="49"/>
      <c r="AF26" s="97" t="str">
        <f t="shared" si="7"/>
        <v/>
      </c>
      <c r="AG26" s="97" t="str">
        <f t="shared" si="8"/>
        <v/>
      </c>
      <c r="AH26" s="97" t="str">
        <f t="shared" si="9"/>
        <v/>
      </c>
      <c r="AI26" s="99" t="str">
        <f t="shared" si="10"/>
        <v/>
      </c>
      <c r="AJ26" s="6"/>
    </row>
    <row r="27" spans="1:36" s="5" customFormat="1" ht="21.6" customHeight="1">
      <c r="A27" s="96">
        <f>ใบรายชื่อ!A27</f>
        <v>22</v>
      </c>
      <c r="B27" s="115" t="str">
        <f>IF(ใบรายชื่อ!B27="","",ใบรายชื่อ!B27)</f>
        <v/>
      </c>
      <c r="C27" s="255" t="str">
        <f>IF(ใบรายชื่อ!C27="","",ใบรายชื่อ!C27)</f>
        <v/>
      </c>
      <c r="D27" s="256"/>
      <c r="E27" s="257"/>
      <c r="F27" s="48"/>
      <c r="G27" s="49"/>
      <c r="H27" s="49"/>
      <c r="I27" s="49"/>
      <c r="J27" s="97" t="str">
        <f t="shared" si="0"/>
        <v/>
      </c>
      <c r="K27" s="50"/>
      <c r="L27" s="49"/>
      <c r="M27" s="49"/>
      <c r="N27" s="49"/>
      <c r="O27" s="113" t="str">
        <f t="shared" si="1"/>
        <v/>
      </c>
      <c r="P27" s="97" t="str">
        <f t="shared" si="2"/>
        <v/>
      </c>
      <c r="Q27" s="52"/>
      <c r="R27" s="96">
        <f t="shared" si="3"/>
        <v>22</v>
      </c>
      <c r="S27" s="115" t="str">
        <f t="shared" si="4"/>
        <v/>
      </c>
      <c r="T27" s="255" t="str">
        <f t="shared" si="5"/>
        <v/>
      </c>
      <c r="U27" s="256"/>
      <c r="V27" s="257"/>
      <c r="W27" s="50"/>
      <c r="X27" s="49"/>
      <c r="Y27" s="49"/>
      <c r="Z27" s="49"/>
      <c r="AA27" s="97" t="str">
        <f t="shared" si="6"/>
        <v/>
      </c>
      <c r="AB27" s="50"/>
      <c r="AC27" s="49"/>
      <c r="AD27" s="49"/>
      <c r="AE27" s="49"/>
      <c r="AF27" s="97" t="str">
        <f t="shared" si="7"/>
        <v/>
      </c>
      <c r="AG27" s="97" t="str">
        <f t="shared" si="8"/>
        <v/>
      </c>
      <c r="AH27" s="97" t="str">
        <f t="shared" si="9"/>
        <v/>
      </c>
      <c r="AI27" s="99" t="str">
        <f t="shared" si="10"/>
        <v/>
      </c>
      <c r="AJ27" s="6"/>
    </row>
    <row r="28" spans="1:36" s="5" customFormat="1" ht="21.6" customHeight="1">
      <c r="A28" s="96">
        <f>ใบรายชื่อ!A28</f>
        <v>23</v>
      </c>
      <c r="B28" s="115" t="str">
        <f>IF(ใบรายชื่อ!B28="","",ใบรายชื่อ!B28)</f>
        <v/>
      </c>
      <c r="C28" s="255" t="str">
        <f>IF(ใบรายชื่อ!C28="","",ใบรายชื่อ!C28)</f>
        <v/>
      </c>
      <c r="D28" s="256"/>
      <c r="E28" s="257"/>
      <c r="F28" s="48"/>
      <c r="G28" s="49"/>
      <c r="H28" s="49"/>
      <c r="I28" s="49"/>
      <c r="J28" s="97" t="str">
        <f t="shared" si="0"/>
        <v/>
      </c>
      <c r="K28" s="50"/>
      <c r="L28" s="49"/>
      <c r="M28" s="49"/>
      <c r="N28" s="49"/>
      <c r="O28" s="113" t="str">
        <f t="shared" si="1"/>
        <v/>
      </c>
      <c r="P28" s="97" t="str">
        <f t="shared" si="2"/>
        <v/>
      </c>
      <c r="Q28" s="52"/>
      <c r="R28" s="96">
        <f t="shared" si="3"/>
        <v>23</v>
      </c>
      <c r="S28" s="115" t="str">
        <f t="shared" si="4"/>
        <v/>
      </c>
      <c r="T28" s="255" t="str">
        <f t="shared" si="5"/>
        <v/>
      </c>
      <c r="U28" s="256"/>
      <c r="V28" s="257"/>
      <c r="W28" s="50"/>
      <c r="X28" s="49"/>
      <c r="Y28" s="49"/>
      <c r="Z28" s="49"/>
      <c r="AA28" s="97" t="str">
        <f t="shared" si="6"/>
        <v/>
      </c>
      <c r="AB28" s="50"/>
      <c r="AC28" s="49"/>
      <c r="AD28" s="49"/>
      <c r="AE28" s="49"/>
      <c r="AF28" s="97" t="str">
        <f t="shared" si="7"/>
        <v/>
      </c>
      <c r="AG28" s="97" t="str">
        <f t="shared" si="8"/>
        <v/>
      </c>
      <c r="AH28" s="97" t="str">
        <f t="shared" si="9"/>
        <v/>
      </c>
      <c r="AI28" s="99" t="str">
        <f t="shared" si="10"/>
        <v/>
      </c>
      <c r="AJ28" s="6"/>
    </row>
    <row r="29" spans="1:36" s="5" customFormat="1" ht="21.6" customHeight="1">
      <c r="A29" s="96">
        <f>ใบรายชื่อ!A29</f>
        <v>24</v>
      </c>
      <c r="B29" s="115" t="str">
        <f>IF(ใบรายชื่อ!B29="","",ใบรายชื่อ!B29)</f>
        <v/>
      </c>
      <c r="C29" s="255" t="str">
        <f>IF(ใบรายชื่อ!C29="","",ใบรายชื่อ!C29)</f>
        <v/>
      </c>
      <c r="D29" s="256"/>
      <c r="E29" s="257"/>
      <c r="F29" s="48"/>
      <c r="G29" s="49"/>
      <c r="H29" s="49"/>
      <c r="I29" s="49"/>
      <c r="J29" s="97" t="str">
        <f t="shared" si="0"/>
        <v/>
      </c>
      <c r="K29" s="50"/>
      <c r="L29" s="49"/>
      <c r="M29" s="49"/>
      <c r="N29" s="49"/>
      <c r="O29" s="113" t="str">
        <f t="shared" si="1"/>
        <v/>
      </c>
      <c r="P29" s="97" t="str">
        <f t="shared" si="2"/>
        <v/>
      </c>
      <c r="Q29" s="52"/>
      <c r="R29" s="96">
        <f t="shared" si="3"/>
        <v>24</v>
      </c>
      <c r="S29" s="115" t="str">
        <f t="shared" si="4"/>
        <v/>
      </c>
      <c r="T29" s="255" t="str">
        <f t="shared" si="5"/>
        <v/>
      </c>
      <c r="U29" s="256"/>
      <c r="V29" s="257"/>
      <c r="W29" s="50"/>
      <c r="X29" s="49"/>
      <c r="Y29" s="49"/>
      <c r="Z29" s="49"/>
      <c r="AA29" s="97" t="str">
        <f t="shared" si="6"/>
        <v/>
      </c>
      <c r="AB29" s="50"/>
      <c r="AC29" s="49"/>
      <c r="AD29" s="49"/>
      <c r="AE29" s="49"/>
      <c r="AF29" s="97" t="str">
        <f t="shared" si="7"/>
        <v/>
      </c>
      <c r="AG29" s="97" t="str">
        <f t="shared" si="8"/>
        <v/>
      </c>
      <c r="AH29" s="97" t="str">
        <f t="shared" si="9"/>
        <v/>
      </c>
      <c r="AI29" s="99" t="str">
        <f t="shared" si="10"/>
        <v/>
      </c>
      <c r="AJ29" s="6"/>
    </row>
    <row r="30" spans="1:36" s="5" customFormat="1" ht="21.6" customHeight="1">
      <c r="A30" s="96">
        <f>ใบรายชื่อ!A30</f>
        <v>25</v>
      </c>
      <c r="B30" s="115" t="str">
        <f>IF(ใบรายชื่อ!B30="","",ใบรายชื่อ!B30)</f>
        <v/>
      </c>
      <c r="C30" s="255" t="str">
        <f>IF(ใบรายชื่อ!C30="","",ใบรายชื่อ!C30)</f>
        <v/>
      </c>
      <c r="D30" s="256"/>
      <c r="E30" s="257"/>
      <c r="F30" s="48"/>
      <c r="G30" s="49"/>
      <c r="H30" s="49"/>
      <c r="I30" s="49"/>
      <c r="J30" s="97" t="str">
        <f t="shared" si="0"/>
        <v/>
      </c>
      <c r="K30" s="50"/>
      <c r="L30" s="49"/>
      <c r="M30" s="49"/>
      <c r="N30" s="49"/>
      <c r="O30" s="113" t="str">
        <f t="shared" si="1"/>
        <v/>
      </c>
      <c r="P30" s="97" t="str">
        <f t="shared" si="2"/>
        <v/>
      </c>
      <c r="Q30" s="52"/>
      <c r="R30" s="96">
        <f t="shared" si="3"/>
        <v>25</v>
      </c>
      <c r="S30" s="115" t="str">
        <f t="shared" si="4"/>
        <v/>
      </c>
      <c r="T30" s="255" t="str">
        <f t="shared" si="5"/>
        <v/>
      </c>
      <c r="U30" s="256"/>
      <c r="V30" s="257"/>
      <c r="W30" s="50"/>
      <c r="X30" s="49"/>
      <c r="Y30" s="49"/>
      <c r="Z30" s="49"/>
      <c r="AA30" s="97" t="str">
        <f t="shared" si="6"/>
        <v/>
      </c>
      <c r="AB30" s="50"/>
      <c r="AC30" s="49"/>
      <c r="AD30" s="49"/>
      <c r="AE30" s="49"/>
      <c r="AF30" s="97" t="str">
        <f t="shared" si="7"/>
        <v/>
      </c>
      <c r="AG30" s="97" t="str">
        <f t="shared" si="8"/>
        <v/>
      </c>
      <c r="AH30" s="97" t="str">
        <f t="shared" si="9"/>
        <v/>
      </c>
      <c r="AI30" s="99" t="str">
        <f t="shared" si="10"/>
        <v/>
      </c>
      <c r="AJ30" s="6"/>
    </row>
    <row r="31" spans="1:36" s="5" customFormat="1" ht="21.6" customHeight="1">
      <c r="A31" s="96">
        <f>ใบรายชื่อ!A31</f>
        <v>26</v>
      </c>
      <c r="B31" s="115" t="str">
        <f>IF(ใบรายชื่อ!B31="","",ใบรายชื่อ!B31)</f>
        <v/>
      </c>
      <c r="C31" s="255" t="str">
        <f>IF(ใบรายชื่อ!C31="","",ใบรายชื่อ!C31)</f>
        <v/>
      </c>
      <c r="D31" s="256"/>
      <c r="E31" s="257"/>
      <c r="F31" s="48"/>
      <c r="G31" s="49"/>
      <c r="H31" s="49"/>
      <c r="I31" s="49"/>
      <c r="J31" s="97" t="str">
        <f t="shared" si="0"/>
        <v/>
      </c>
      <c r="K31" s="50"/>
      <c r="L31" s="49"/>
      <c r="M31" s="49"/>
      <c r="N31" s="49"/>
      <c r="O31" s="113" t="str">
        <f t="shared" si="1"/>
        <v/>
      </c>
      <c r="P31" s="97" t="str">
        <f t="shared" si="2"/>
        <v/>
      </c>
      <c r="Q31" s="52"/>
      <c r="R31" s="96">
        <f t="shared" si="3"/>
        <v>26</v>
      </c>
      <c r="S31" s="115" t="str">
        <f t="shared" si="4"/>
        <v/>
      </c>
      <c r="T31" s="255" t="str">
        <f t="shared" si="5"/>
        <v/>
      </c>
      <c r="U31" s="256"/>
      <c r="V31" s="257"/>
      <c r="W31" s="50"/>
      <c r="X31" s="49"/>
      <c r="Y31" s="49"/>
      <c r="Z31" s="49"/>
      <c r="AA31" s="97" t="str">
        <f t="shared" si="6"/>
        <v/>
      </c>
      <c r="AB31" s="50"/>
      <c r="AC31" s="49"/>
      <c r="AD31" s="49"/>
      <c r="AE31" s="49"/>
      <c r="AF31" s="97" t="str">
        <f t="shared" si="7"/>
        <v/>
      </c>
      <c r="AG31" s="97" t="str">
        <f t="shared" si="8"/>
        <v/>
      </c>
      <c r="AH31" s="97" t="str">
        <f t="shared" si="9"/>
        <v/>
      </c>
      <c r="AI31" s="99" t="str">
        <f t="shared" si="10"/>
        <v/>
      </c>
      <c r="AJ31" s="6"/>
    </row>
    <row r="32" spans="1:36" s="5" customFormat="1" ht="21.6" customHeight="1">
      <c r="A32" s="96">
        <f>ใบรายชื่อ!A32</f>
        <v>27</v>
      </c>
      <c r="B32" s="115" t="str">
        <f>IF(ใบรายชื่อ!B32="","",ใบรายชื่อ!B32)</f>
        <v/>
      </c>
      <c r="C32" s="255" t="str">
        <f>IF(ใบรายชื่อ!C32="","",ใบรายชื่อ!C32)</f>
        <v/>
      </c>
      <c r="D32" s="256"/>
      <c r="E32" s="257"/>
      <c r="F32" s="48"/>
      <c r="G32" s="49"/>
      <c r="H32" s="49"/>
      <c r="I32" s="49"/>
      <c r="J32" s="97" t="str">
        <f t="shared" si="0"/>
        <v/>
      </c>
      <c r="K32" s="50"/>
      <c r="L32" s="49"/>
      <c r="M32" s="49"/>
      <c r="N32" s="49"/>
      <c r="O32" s="113" t="str">
        <f t="shared" si="1"/>
        <v/>
      </c>
      <c r="P32" s="97" t="str">
        <f t="shared" si="2"/>
        <v/>
      </c>
      <c r="Q32" s="52"/>
      <c r="R32" s="96">
        <f t="shared" si="3"/>
        <v>27</v>
      </c>
      <c r="S32" s="115" t="str">
        <f t="shared" si="4"/>
        <v/>
      </c>
      <c r="T32" s="255" t="str">
        <f t="shared" si="5"/>
        <v/>
      </c>
      <c r="U32" s="256"/>
      <c r="V32" s="257"/>
      <c r="W32" s="50"/>
      <c r="X32" s="49"/>
      <c r="Y32" s="49"/>
      <c r="Z32" s="49"/>
      <c r="AA32" s="97" t="str">
        <f t="shared" si="6"/>
        <v/>
      </c>
      <c r="AB32" s="50"/>
      <c r="AC32" s="49"/>
      <c r="AD32" s="49"/>
      <c r="AE32" s="49"/>
      <c r="AF32" s="97" t="str">
        <f t="shared" si="7"/>
        <v/>
      </c>
      <c r="AG32" s="97" t="str">
        <f t="shared" si="8"/>
        <v/>
      </c>
      <c r="AH32" s="97" t="str">
        <f t="shared" si="9"/>
        <v/>
      </c>
      <c r="AI32" s="99" t="str">
        <f t="shared" si="10"/>
        <v/>
      </c>
      <c r="AJ32" s="6"/>
    </row>
    <row r="33" spans="1:36" s="5" customFormat="1" ht="21.6" customHeight="1">
      <c r="A33" s="96">
        <f>ใบรายชื่อ!A33</f>
        <v>28</v>
      </c>
      <c r="B33" s="115" t="str">
        <f>IF(ใบรายชื่อ!B33="","",ใบรายชื่อ!B33)</f>
        <v/>
      </c>
      <c r="C33" s="255" t="str">
        <f>IF(ใบรายชื่อ!C33="","",ใบรายชื่อ!C33)</f>
        <v/>
      </c>
      <c r="D33" s="256"/>
      <c r="E33" s="257"/>
      <c r="F33" s="48"/>
      <c r="G33" s="49"/>
      <c r="H33" s="49"/>
      <c r="I33" s="49"/>
      <c r="J33" s="97" t="str">
        <f t="shared" si="0"/>
        <v/>
      </c>
      <c r="K33" s="50"/>
      <c r="L33" s="49"/>
      <c r="M33" s="49"/>
      <c r="N33" s="49"/>
      <c r="O33" s="113" t="str">
        <f t="shared" si="1"/>
        <v/>
      </c>
      <c r="P33" s="97" t="str">
        <f t="shared" si="2"/>
        <v/>
      </c>
      <c r="Q33" s="52"/>
      <c r="R33" s="96">
        <f t="shared" si="3"/>
        <v>28</v>
      </c>
      <c r="S33" s="115" t="str">
        <f t="shared" si="4"/>
        <v/>
      </c>
      <c r="T33" s="255" t="str">
        <f t="shared" si="5"/>
        <v/>
      </c>
      <c r="U33" s="256"/>
      <c r="V33" s="257"/>
      <c r="W33" s="50"/>
      <c r="X33" s="49"/>
      <c r="Y33" s="49"/>
      <c r="Z33" s="49"/>
      <c r="AA33" s="97" t="str">
        <f t="shared" si="6"/>
        <v/>
      </c>
      <c r="AB33" s="50"/>
      <c r="AC33" s="49"/>
      <c r="AD33" s="49"/>
      <c r="AE33" s="49"/>
      <c r="AF33" s="97" t="str">
        <f t="shared" si="7"/>
        <v/>
      </c>
      <c r="AG33" s="97" t="str">
        <f t="shared" si="8"/>
        <v/>
      </c>
      <c r="AH33" s="97" t="str">
        <f t="shared" si="9"/>
        <v/>
      </c>
      <c r="AI33" s="99" t="str">
        <f t="shared" si="10"/>
        <v/>
      </c>
      <c r="AJ33" s="6"/>
    </row>
    <row r="34" spans="1:36" s="5" customFormat="1" ht="21.6" customHeight="1">
      <c r="A34" s="96">
        <f>ใบรายชื่อ!A34</f>
        <v>29</v>
      </c>
      <c r="B34" s="115" t="str">
        <f>IF(ใบรายชื่อ!B34="","",ใบรายชื่อ!B34)</f>
        <v/>
      </c>
      <c r="C34" s="255" t="str">
        <f>IF(ใบรายชื่อ!C34="","",ใบรายชื่อ!C34)</f>
        <v/>
      </c>
      <c r="D34" s="256"/>
      <c r="E34" s="257"/>
      <c r="F34" s="48"/>
      <c r="G34" s="49"/>
      <c r="H34" s="49"/>
      <c r="I34" s="49"/>
      <c r="J34" s="97" t="str">
        <f t="shared" si="0"/>
        <v/>
      </c>
      <c r="K34" s="50"/>
      <c r="L34" s="49"/>
      <c r="M34" s="49"/>
      <c r="N34" s="49"/>
      <c r="O34" s="113" t="str">
        <f t="shared" si="1"/>
        <v/>
      </c>
      <c r="P34" s="97" t="str">
        <f t="shared" si="2"/>
        <v/>
      </c>
      <c r="Q34" s="52"/>
      <c r="R34" s="96">
        <f t="shared" si="3"/>
        <v>29</v>
      </c>
      <c r="S34" s="115" t="str">
        <f t="shared" si="4"/>
        <v/>
      </c>
      <c r="T34" s="255" t="str">
        <f t="shared" si="5"/>
        <v/>
      </c>
      <c r="U34" s="256"/>
      <c r="V34" s="257"/>
      <c r="W34" s="50"/>
      <c r="X34" s="49"/>
      <c r="Y34" s="49"/>
      <c r="Z34" s="49"/>
      <c r="AA34" s="97" t="str">
        <f t="shared" si="6"/>
        <v/>
      </c>
      <c r="AB34" s="50"/>
      <c r="AC34" s="49"/>
      <c r="AD34" s="49"/>
      <c r="AE34" s="49"/>
      <c r="AF34" s="97" t="str">
        <f t="shared" si="7"/>
        <v/>
      </c>
      <c r="AG34" s="97" t="str">
        <f t="shared" si="8"/>
        <v/>
      </c>
      <c r="AH34" s="97" t="str">
        <f t="shared" si="9"/>
        <v/>
      </c>
      <c r="AI34" s="99" t="str">
        <f t="shared" si="10"/>
        <v/>
      </c>
      <c r="AJ34" s="6"/>
    </row>
    <row r="35" spans="1:36" s="5" customFormat="1" ht="21.6" customHeight="1">
      <c r="A35" s="96">
        <f>ใบรายชื่อ!A35</f>
        <v>30</v>
      </c>
      <c r="B35" s="115" t="str">
        <f>IF(ใบรายชื่อ!B35="","",ใบรายชื่อ!B35)</f>
        <v/>
      </c>
      <c r="C35" s="255" t="str">
        <f>IF(ใบรายชื่อ!C35="","",ใบรายชื่อ!C35)</f>
        <v/>
      </c>
      <c r="D35" s="256"/>
      <c r="E35" s="257"/>
      <c r="F35" s="49"/>
      <c r="G35" s="49"/>
      <c r="H35" s="49"/>
      <c r="I35" s="49"/>
      <c r="J35" s="97" t="str">
        <f t="shared" si="0"/>
        <v/>
      </c>
      <c r="K35" s="49"/>
      <c r="L35" s="49"/>
      <c r="M35" s="49"/>
      <c r="N35" s="49"/>
      <c r="O35" s="113" t="str">
        <f t="shared" si="1"/>
        <v/>
      </c>
      <c r="P35" s="97" t="str">
        <f t="shared" si="2"/>
        <v/>
      </c>
      <c r="Q35" s="52"/>
      <c r="R35" s="96">
        <f t="shared" si="3"/>
        <v>30</v>
      </c>
      <c r="S35" s="115" t="str">
        <f t="shared" si="4"/>
        <v/>
      </c>
      <c r="T35" s="255" t="str">
        <f t="shared" si="5"/>
        <v/>
      </c>
      <c r="U35" s="256"/>
      <c r="V35" s="257"/>
      <c r="W35" s="49"/>
      <c r="X35" s="49"/>
      <c r="Y35" s="49"/>
      <c r="Z35" s="49"/>
      <c r="AA35" s="97" t="str">
        <f t="shared" si="6"/>
        <v/>
      </c>
      <c r="AB35" s="49"/>
      <c r="AC35" s="49"/>
      <c r="AD35" s="49"/>
      <c r="AE35" s="49"/>
      <c r="AF35" s="97" t="str">
        <f t="shared" si="7"/>
        <v/>
      </c>
      <c r="AG35" s="97" t="str">
        <f t="shared" si="8"/>
        <v/>
      </c>
      <c r="AH35" s="97" t="str">
        <f t="shared" si="9"/>
        <v/>
      </c>
      <c r="AI35" s="99" t="str">
        <f t="shared" si="10"/>
        <v/>
      </c>
      <c r="AJ35" s="6"/>
    </row>
    <row r="36" spans="1:36">
      <c r="A36" s="7"/>
      <c r="B36" s="7"/>
      <c r="C36" s="53"/>
      <c r="D36" s="53"/>
      <c r="E36" s="53"/>
      <c r="R36" s="7"/>
      <c r="S36" s="7"/>
      <c r="T36" s="53"/>
      <c r="U36" s="53"/>
      <c r="V36" s="53"/>
    </row>
    <row r="37" spans="1:36">
      <c r="A37" s="7"/>
      <c r="B37" s="7"/>
      <c r="C37" s="53"/>
      <c r="D37" s="53"/>
      <c r="E37" s="53"/>
      <c r="R37" s="7"/>
      <c r="S37" s="7"/>
      <c r="T37" s="53"/>
      <c r="U37" s="53"/>
      <c r="V37" s="53"/>
    </row>
    <row r="38" spans="1:36">
      <c r="A38" s="7"/>
      <c r="B38" s="7"/>
      <c r="C38" s="53"/>
      <c r="D38" s="53"/>
      <c r="E38" s="53"/>
      <c r="R38" s="7"/>
      <c r="S38" s="7"/>
      <c r="T38" s="53"/>
      <c r="U38" s="53"/>
      <c r="V38" s="53"/>
    </row>
    <row r="39" spans="1:36">
      <c r="A39" s="7"/>
      <c r="B39" s="7"/>
      <c r="C39" s="53"/>
      <c r="D39" s="53"/>
      <c r="E39" s="53"/>
      <c r="R39" s="7"/>
      <c r="S39" s="7"/>
      <c r="T39" s="53"/>
      <c r="U39" s="53"/>
      <c r="V39" s="53"/>
    </row>
    <row r="40" spans="1:36">
      <c r="A40" s="7"/>
      <c r="B40" s="7"/>
      <c r="C40" s="53"/>
      <c r="D40" s="53"/>
      <c r="E40" s="53"/>
      <c r="R40" s="7"/>
      <c r="S40" s="7"/>
      <c r="T40" s="53"/>
      <c r="U40" s="53"/>
      <c r="V40" s="53"/>
    </row>
    <row r="41" spans="1:36">
      <c r="A41" s="7"/>
      <c r="B41" s="7"/>
      <c r="C41" s="53"/>
      <c r="D41" s="53"/>
      <c r="E41" s="53"/>
      <c r="R41" s="7"/>
      <c r="S41" s="7"/>
      <c r="T41" s="53"/>
      <c r="U41" s="53"/>
      <c r="V41" s="53"/>
    </row>
    <row r="42" spans="1:36">
      <c r="A42" s="7"/>
      <c r="B42" s="7"/>
      <c r="C42" s="53"/>
      <c r="D42" s="53"/>
      <c r="E42" s="53"/>
      <c r="R42" s="7"/>
      <c r="S42" s="7"/>
      <c r="T42" s="53"/>
      <c r="U42" s="53"/>
      <c r="V42" s="53"/>
    </row>
    <row r="43" spans="1:36">
      <c r="A43" s="7"/>
      <c r="B43" s="7"/>
      <c r="C43" s="53"/>
      <c r="D43" s="53"/>
      <c r="E43" s="53"/>
      <c r="R43" s="7"/>
      <c r="S43" s="7"/>
      <c r="T43" s="53"/>
      <c r="U43" s="53"/>
      <c r="V43" s="53"/>
    </row>
    <row r="44" spans="1:36">
      <c r="A44" s="7"/>
      <c r="B44" s="7"/>
      <c r="C44" s="53"/>
      <c r="D44" s="53"/>
      <c r="E44" s="53"/>
      <c r="R44" s="7"/>
      <c r="S44" s="7"/>
      <c r="T44" s="53"/>
      <c r="U44" s="53"/>
      <c r="V44" s="53"/>
    </row>
    <row r="45" spans="1:36">
      <c r="A45" s="7"/>
      <c r="B45" s="7"/>
      <c r="C45" s="53"/>
      <c r="D45" s="53"/>
      <c r="E45" s="53"/>
      <c r="R45" s="7"/>
      <c r="S45" s="7"/>
      <c r="T45" s="53"/>
      <c r="U45" s="53"/>
      <c r="V45" s="53"/>
    </row>
  </sheetData>
  <sheetProtection password="8C07" sheet="1" objects="1" scenarios="1"/>
  <mergeCells count="84">
    <mergeCell ref="C17:E17"/>
    <mergeCell ref="C18:E18"/>
    <mergeCell ref="C19:E19"/>
    <mergeCell ref="C20:E20"/>
    <mergeCell ref="W3:AA3"/>
    <mergeCell ref="C3:E5"/>
    <mergeCell ref="F3:J3"/>
    <mergeCell ref="K3:O3"/>
    <mergeCell ref="R3:R5"/>
    <mergeCell ref="S3:S5"/>
    <mergeCell ref="T3:V5"/>
    <mergeCell ref="C10:E10"/>
    <mergeCell ref="C11:E11"/>
    <mergeCell ref="C12:E12"/>
    <mergeCell ref="C13:E13"/>
    <mergeCell ref="C14:E14"/>
    <mergeCell ref="C35:E3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21:E21"/>
    <mergeCell ref="C22:E22"/>
    <mergeCell ref="C23:E23"/>
    <mergeCell ref="C24:E24"/>
    <mergeCell ref="C25:E25"/>
    <mergeCell ref="C15:E15"/>
    <mergeCell ref="C16:E16"/>
    <mergeCell ref="A2:E2"/>
    <mergeCell ref="C6:E6"/>
    <mergeCell ref="C7:E7"/>
    <mergeCell ref="C8:E8"/>
    <mergeCell ref="C9:E9"/>
    <mergeCell ref="A3:A5"/>
    <mergeCell ref="B3:B5"/>
    <mergeCell ref="M1:O1"/>
    <mergeCell ref="A1:B1"/>
    <mergeCell ref="C1:E1"/>
    <mergeCell ref="F1:G1"/>
    <mergeCell ref="H1:I1"/>
    <mergeCell ref="J1:K1"/>
    <mergeCell ref="T32:V32"/>
    <mergeCell ref="T33:V33"/>
    <mergeCell ref="T34:V34"/>
    <mergeCell ref="T35:V35"/>
    <mergeCell ref="T26:V26"/>
    <mergeCell ref="T27:V27"/>
    <mergeCell ref="T28:V28"/>
    <mergeCell ref="T29:V29"/>
    <mergeCell ref="T30:V30"/>
    <mergeCell ref="T20:V20"/>
    <mergeCell ref="T31:V31"/>
    <mergeCell ref="T21:V21"/>
    <mergeCell ref="T22:V22"/>
    <mergeCell ref="T23:V23"/>
    <mergeCell ref="T24:V24"/>
    <mergeCell ref="T25:V25"/>
    <mergeCell ref="T6:V6"/>
    <mergeCell ref="T7:V7"/>
    <mergeCell ref="T8:V8"/>
    <mergeCell ref="T9:V9"/>
    <mergeCell ref="T19:V19"/>
    <mergeCell ref="T10:V10"/>
    <mergeCell ref="T18:V18"/>
    <mergeCell ref="T11:V11"/>
    <mergeCell ref="T12:V12"/>
    <mergeCell ref="T13:V13"/>
    <mergeCell ref="T14:V14"/>
    <mergeCell ref="T15:V15"/>
    <mergeCell ref="T16:V16"/>
    <mergeCell ref="T17:V17"/>
    <mergeCell ref="AJ3:AJ5"/>
    <mergeCell ref="W1:Y1"/>
    <mergeCell ref="R2:V2"/>
    <mergeCell ref="R1:S1"/>
    <mergeCell ref="T1:V1"/>
    <mergeCell ref="AB3:AF3"/>
    <mergeCell ref="AH3:AH4"/>
    <mergeCell ref="AI3:AI5"/>
  </mergeCells>
  <pageMargins left="0.70866141732283472" right="0" top="0.74803149606299213" bottom="0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zoomScaleNormal="100" workbookViewId="0">
      <selection activeCell="T12" sqref="T12"/>
    </sheetView>
  </sheetViews>
  <sheetFormatPr defaultColWidth="4.7109375" defaultRowHeight="24"/>
  <cols>
    <col min="1" max="1" width="4.7109375" style="102"/>
    <col min="2" max="2" width="5.85546875" style="102" customWidth="1"/>
    <col min="3" max="3" width="4.7109375" style="102" customWidth="1"/>
    <col min="4" max="4" width="10.28515625" style="109" customWidth="1"/>
    <col min="5" max="5" width="9.42578125" style="109" customWidth="1"/>
    <col min="6" max="6" width="4.7109375" style="110" customWidth="1"/>
    <col min="7" max="13" width="4.7109375" style="111" customWidth="1"/>
    <col min="14" max="15" width="8.5703125" style="111" bestFit="1" customWidth="1"/>
    <col min="16" max="16" width="7.5703125" style="102" customWidth="1"/>
    <col min="17" max="16384" width="4.7109375" style="102"/>
  </cols>
  <sheetData>
    <row r="1" spans="1:16" s="101" customFormat="1" ht="21.6" customHeight="1">
      <c r="A1" s="258" t="s">
        <v>8</v>
      </c>
      <c r="B1" s="258"/>
      <c r="C1" s="247" t="str">
        <f>ข้อมูลพื้นฐาน!D6</f>
        <v>ออกแบบและเทคโนโลยี</v>
      </c>
      <c r="D1" s="247"/>
      <c r="E1" s="247"/>
      <c r="F1" s="258" t="s">
        <v>9</v>
      </c>
      <c r="G1" s="258"/>
      <c r="H1" s="258" t="str">
        <f>ข้อมูลพื้นฐาน!D7</f>
        <v>ว32102</v>
      </c>
      <c r="I1" s="258"/>
      <c r="J1" s="259" t="s">
        <v>51</v>
      </c>
      <c r="K1" s="259"/>
      <c r="L1" s="80">
        <f>ข้อมูลพื้นฐาน!B11</f>
        <v>1</v>
      </c>
      <c r="M1" s="258" t="s">
        <v>7</v>
      </c>
      <c r="N1" s="258"/>
      <c r="O1" s="81">
        <f>ข้อมูลพื้นฐาน!B10</f>
        <v>2569</v>
      </c>
    </row>
    <row r="2" spans="1:16" s="101" customFormat="1" ht="21.6" customHeight="1">
      <c r="A2" s="260" t="s">
        <v>59</v>
      </c>
      <c r="B2" s="260"/>
      <c r="C2" s="260"/>
      <c r="D2" s="260"/>
      <c r="E2" s="260"/>
      <c r="F2" s="85">
        <f>ข้อมูลพื้นฐาน!D2</f>
        <v>5</v>
      </c>
      <c r="G2" s="84" t="s">
        <v>5</v>
      </c>
      <c r="H2" s="88">
        <f>ข้อมูลพื้นฐาน!D3</f>
        <v>1</v>
      </c>
      <c r="I2" s="88"/>
      <c r="J2" s="84"/>
      <c r="K2" s="88" t="s">
        <v>11</v>
      </c>
      <c r="L2" s="84"/>
      <c r="M2" s="80">
        <f>ข้อมูลพื้นฐาน!D8</f>
        <v>1</v>
      </c>
      <c r="N2" s="88" t="s">
        <v>12</v>
      </c>
      <c r="O2" s="84"/>
      <c r="P2" s="84"/>
    </row>
    <row r="3" spans="1:16" ht="21.6" customHeight="1">
      <c r="A3" s="261" t="s">
        <v>33</v>
      </c>
      <c r="B3" s="264" t="s">
        <v>40</v>
      </c>
      <c r="C3" s="267" t="s">
        <v>39</v>
      </c>
      <c r="D3" s="268"/>
      <c r="E3" s="269"/>
      <c r="F3" s="278" t="s">
        <v>41</v>
      </c>
      <c r="G3" s="279"/>
      <c r="H3" s="279"/>
      <c r="I3" s="279"/>
      <c r="J3" s="279"/>
      <c r="K3" s="279"/>
      <c r="L3" s="279"/>
      <c r="M3" s="280"/>
      <c r="N3" s="281" t="s">
        <v>48</v>
      </c>
      <c r="O3" s="281" t="s">
        <v>29</v>
      </c>
    </row>
    <row r="4" spans="1:16" ht="21.6" customHeight="1">
      <c r="A4" s="262"/>
      <c r="B4" s="265"/>
      <c r="C4" s="270"/>
      <c r="D4" s="258"/>
      <c r="E4" s="271"/>
      <c r="F4" s="103">
        <v>1</v>
      </c>
      <c r="G4" s="104">
        <v>2</v>
      </c>
      <c r="H4" s="104">
        <v>3</v>
      </c>
      <c r="I4" s="104">
        <v>4</v>
      </c>
      <c r="J4" s="104">
        <v>5</v>
      </c>
      <c r="K4" s="104">
        <v>6</v>
      </c>
      <c r="L4" s="104">
        <v>7</v>
      </c>
      <c r="M4" s="104">
        <v>8</v>
      </c>
      <c r="N4" s="281"/>
      <c r="O4" s="281"/>
    </row>
    <row r="5" spans="1:16" ht="21.6" customHeight="1">
      <c r="A5" s="263"/>
      <c r="B5" s="266"/>
      <c r="C5" s="272"/>
      <c r="D5" s="260"/>
      <c r="E5" s="273"/>
      <c r="F5" s="103">
        <v>3</v>
      </c>
      <c r="G5" s="104">
        <v>3</v>
      </c>
      <c r="H5" s="104">
        <v>3</v>
      </c>
      <c r="I5" s="104">
        <v>3</v>
      </c>
      <c r="J5" s="104">
        <v>3</v>
      </c>
      <c r="K5" s="104">
        <v>3</v>
      </c>
      <c r="L5" s="104">
        <v>3</v>
      </c>
      <c r="M5" s="104">
        <v>3</v>
      </c>
      <c r="N5" s="281"/>
      <c r="O5" s="281"/>
    </row>
    <row r="6" spans="1:16" ht="21.6" customHeight="1">
      <c r="A6" s="96">
        <f>ใบรายชื่อ!A6</f>
        <v>1</v>
      </c>
      <c r="B6" s="115" t="str">
        <f>IF(ใบรายชื่อ!B6="","",ใบรายชื่อ!B6)</f>
        <v>03964</v>
      </c>
      <c r="C6" s="275" t="str">
        <f>IF(ใบรายชื่อ!C6="","",ใบรายชื่อ!C6)</f>
        <v>นายคฑาทิปศิ์ มีลักษณ์</v>
      </c>
      <c r="D6" s="276"/>
      <c r="E6" s="277"/>
      <c r="F6" s="114"/>
      <c r="G6" s="6"/>
      <c r="H6" s="6"/>
      <c r="I6" s="6"/>
      <c r="J6" s="6"/>
      <c r="K6" s="6"/>
      <c r="L6" s="6"/>
      <c r="M6" s="6"/>
      <c r="N6" s="96">
        <f>IF(C6="","",IF(SUM(F6:M6)&lt;8,0,IF(SUM(F6:M6)&lt;11,1,IF(SUM(F6:M6)&lt;20,2,3))))</f>
        <v>0</v>
      </c>
      <c r="O6" s="96" t="str">
        <f>IF(C6="","",IF(N6=0,"ไม่ผ่าน",IF(N6=1,"ผ่าน",IF(N6=2,"ดี","ดีเยี่ยม"))))</f>
        <v>ไม่ผ่าน</v>
      </c>
    </row>
    <row r="7" spans="1:16" ht="21.6" customHeight="1">
      <c r="A7" s="96">
        <f>ใบรายชื่อ!A7</f>
        <v>2</v>
      </c>
      <c r="B7" s="115" t="str">
        <f>IF(ใบรายชื่อ!B7="","",ใบรายชื่อ!B7)</f>
        <v>03965</v>
      </c>
      <c r="C7" s="275" t="str">
        <f>IF(ใบรายชื่อ!C7="","",ใบรายชื่อ!C7)</f>
        <v>นายฉัตรดนัย เทียงทำ</v>
      </c>
      <c r="D7" s="276"/>
      <c r="E7" s="277"/>
      <c r="F7" s="114"/>
      <c r="G7" s="6"/>
      <c r="H7" s="6"/>
      <c r="I7" s="6"/>
      <c r="J7" s="6"/>
      <c r="K7" s="6"/>
      <c r="L7" s="6"/>
      <c r="M7" s="6"/>
      <c r="N7" s="96">
        <f t="shared" ref="N7:N35" si="0">IF(C7="","",IF(SUM(F7:M7)&lt;8,0,IF(SUM(F7:M7)&lt;11,1,IF(SUM(F7:M7)&lt;20,2,3))))</f>
        <v>0</v>
      </c>
      <c r="O7" s="96" t="str">
        <f t="shared" ref="O7:O35" si="1">IF(C7="","",IF(N7=0,"ไม่ผ่าน",IF(N7=1,"ผ่าน",IF(N7=2,"ดี","ดีเยี่ยม"))))</f>
        <v>ไม่ผ่าน</v>
      </c>
    </row>
    <row r="8" spans="1:16" ht="21.6" customHeight="1">
      <c r="A8" s="96">
        <f>ใบรายชื่อ!A8</f>
        <v>3</v>
      </c>
      <c r="B8" s="115" t="str">
        <f>IF(ใบรายชื่อ!B8="","",ใบรายชื่อ!B8)</f>
        <v>30969</v>
      </c>
      <c r="C8" s="275" t="str">
        <f>IF(ใบรายชื่อ!C8="","",ใบรายชื่อ!C8)</f>
        <v>นายธนากร ช่อหนองแสง</v>
      </c>
      <c r="D8" s="276"/>
      <c r="E8" s="277"/>
      <c r="F8" s="114"/>
      <c r="G8" s="6"/>
      <c r="H8" s="6"/>
      <c r="I8" s="6"/>
      <c r="J8" s="6"/>
      <c r="K8" s="6"/>
      <c r="L8" s="6"/>
      <c r="M8" s="6"/>
      <c r="N8" s="96">
        <f t="shared" si="0"/>
        <v>0</v>
      </c>
      <c r="O8" s="96" t="str">
        <f t="shared" si="1"/>
        <v>ไม่ผ่าน</v>
      </c>
    </row>
    <row r="9" spans="1:16" ht="21.6" customHeight="1">
      <c r="A9" s="96">
        <f>ใบรายชื่อ!A9</f>
        <v>4</v>
      </c>
      <c r="B9" s="115" t="str">
        <f>IF(ใบรายชื่อ!B9="","",ใบรายชื่อ!B9)</f>
        <v>03971</v>
      </c>
      <c r="C9" s="275" t="str">
        <f>IF(ใบรายชื่อ!C9="","",ใบรายชื่อ!C9)</f>
        <v>นายธวัฒชัย นารีแก้ว</v>
      </c>
      <c r="D9" s="276"/>
      <c r="E9" s="277"/>
      <c r="F9" s="114"/>
      <c r="G9" s="6"/>
      <c r="H9" s="6"/>
      <c r="I9" s="6"/>
      <c r="J9" s="6"/>
      <c r="K9" s="6"/>
      <c r="L9" s="6"/>
      <c r="M9" s="6"/>
      <c r="N9" s="96">
        <f t="shared" si="0"/>
        <v>0</v>
      </c>
      <c r="O9" s="96" t="str">
        <f t="shared" si="1"/>
        <v>ไม่ผ่าน</v>
      </c>
    </row>
    <row r="10" spans="1:16" ht="21.6" customHeight="1">
      <c r="A10" s="96">
        <f>ใบรายชื่อ!A10</f>
        <v>5</v>
      </c>
      <c r="B10" s="115" t="str">
        <f>IF(ใบรายชื่อ!B10="","",ใบรายชื่อ!B10)</f>
        <v>03974</v>
      </c>
      <c r="C10" s="275" t="str">
        <f>IF(ใบรายชื่อ!C10="","",ใบรายชื่อ!C10)</f>
        <v>นายพลธกร ทศไกร</v>
      </c>
      <c r="D10" s="276"/>
      <c r="E10" s="277"/>
      <c r="F10" s="114"/>
      <c r="G10" s="6"/>
      <c r="H10" s="6"/>
      <c r="I10" s="6"/>
      <c r="J10" s="6"/>
      <c r="K10" s="6"/>
      <c r="L10" s="6"/>
      <c r="M10" s="6"/>
      <c r="N10" s="96">
        <f t="shared" si="0"/>
        <v>0</v>
      </c>
      <c r="O10" s="96" t="str">
        <f t="shared" si="1"/>
        <v>ไม่ผ่าน</v>
      </c>
    </row>
    <row r="11" spans="1:16" ht="21.6" customHeight="1">
      <c r="A11" s="96">
        <f>ใบรายชื่อ!A11</f>
        <v>6</v>
      </c>
      <c r="B11" s="115" t="str">
        <f>IF(ใบรายชื่อ!B11="","",ใบรายชื่อ!B11)</f>
        <v>03975</v>
      </c>
      <c r="C11" s="275" t="str">
        <f>IF(ใบรายชื่อ!C11="","",ใบรายชื่อ!C11)</f>
        <v>นายภูมิณฤทธิ์ ฉิมจารย์</v>
      </c>
      <c r="D11" s="276"/>
      <c r="E11" s="277"/>
      <c r="F11" s="114"/>
      <c r="G11" s="6"/>
      <c r="H11" s="6"/>
      <c r="I11" s="6"/>
      <c r="J11" s="6"/>
      <c r="K11" s="6"/>
      <c r="L11" s="6"/>
      <c r="M11" s="6"/>
      <c r="N11" s="96">
        <f t="shared" si="0"/>
        <v>0</v>
      </c>
      <c r="O11" s="96" t="str">
        <f t="shared" si="1"/>
        <v>ไม่ผ่าน</v>
      </c>
    </row>
    <row r="12" spans="1:16" ht="21.6" customHeight="1">
      <c r="A12" s="96">
        <f>ใบรายชื่อ!A12</f>
        <v>7</v>
      </c>
      <c r="B12" s="115" t="str">
        <f>IF(ใบรายชื่อ!B12="","",ใบรายชื่อ!B12)</f>
        <v>03978</v>
      </c>
      <c r="C12" s="275" t="str">
        <f>IF(ใบรายชื่อ!C12="","",ใบรายชื่อ!C12)</f>
        <v>นายศักดินนท์ เหลือมพล</v>
      </c>
      <c r="D12" s="276"/>
      <c r="E12" s="277"/>
      <c r="F12" s="114"/>
      <c r="G12" s="6"/>
      <c r="H12" s="6"/>
      <c r="I12" s="6"/>
      <c r="J12" s="6"/>
      <c r="K12" s="6"/>
      <c r="L12" s="6"/>
      <c r="M12" s="6"/>
      <c r="N12" s="96">
        <f t="shared" si="0"/>
        <v>0</v>
      </c>
      <c r="O12" s="96" t="str">
        <f t="shared" si="1"/>
        <v>ไม่ผ่าน</v>
      </c>
    </row>
    <row r="13" spans="1:16" ht="21.6" customHeight="1">
      <c r="A13" s="96">
        <f>ใบรายชื่อ!A13</f>
        <v>8</v>
      </c>
      <c r="B13" s="115" t="str">
        <f>IF(ใบรายชื่อ!B13="","",ใบรายชื่อ!B13)</f>
        <v>03979</v>
      </c>
      <c r="C13" s="275" t="str">
        <f>IF(ใบรายชื่อ!C13="","",ใบรายชื่อ!C13)</f>
        <v>นายสหรัฐ ขันทะรักษา</v>
      </c>
      <c r="D13" s="276"/>
      <c r="E13" s="277"/>
      <c r="F13" s="114"/>
      <c r="G13" s="6"/>
      <c r="H13" s="6"/>
      <c r="I13" s="6"/>
      <c r="J13" s="6"/>
      <c r="K13" s="6"/>
      <c r="L13" s="6"/>
      <c r="M13" s="6"/>
      <c r="N13" s="96">
        <f t="shared" si="0"/>
        <v>0</v>
      </c>
      <c r="O13" s="96" t="str">
        <f t="shared" si="1"/>
        <v>ไม่ผ่าน</v>
      </c>
    </row>
    <row r="14" spans="1:16" ht="21.6" customHeight="1">
      <c r="A14" s="96">
        <f>ใบรายชื่อ!A14</f>
        <v>9</v>
      </c>
      <c r="B14" s="115" t="str">
        <f>IF(ใบรายชื่อ!B14="","",ใบรายชื่อ!B14)</f>
        <v>03980</v>
      </c>
      <c r="C14" s="275" t="str">
        <f>IF(ใบรายชื่อ!C14="","",ใบรายชื่อ!C14)</f>
        <v>นายอนุพน ประทาน</v>
      </c>
      <c r="D14" s="276"/>
      <c r="E14" s="277"/>
      <c r="F14" s="114"/>
      <c r="G14" s="6"/>
      <c r="H14" s="6"/>
      <c r="I14" s="6"/>
      <c r="J14" s="6"/>
      <c r="K14" s="6"/>
      <c r="L14" s="6"/>
      <c r="M14" s="6"/>
      <c r="N14" s="96">
        <f t="shared" si="0"/>
        <v>0</v>
      </c>
      <c r="O14" s="96" t="str">
        <f t="shared" si="1"/>
        <v>ไม่ผ่าน</v>
      </c>
    </row>
    <row r="15" spans="1:16" ht="21.6" customHeight="1">
      <c r="A15" s="96">
        <f>ใบรายชื่อ!A15</f>
        <v>10</v>
      </c>
      <c r="B15" s="115" t="str">
        <f>IF(ใบรายชื่อ!B15="","",ใบรายชื่อ!B15)</f>
        <v>03981</v>
      </c>
      <c r="C15" s="275" t="str">
        <f>IF(ใบรายชื่อ!C15="","",ใบรายชื่อ!C15)</f>
        <v>นายอัครศาสน์ แดงดี</v>
      </c>
      <c r="D15" s="276"/>
      <c r="E15" s="277"/>
      <c r="F15" s="114"/>
      <c r="G15" s="6"/>
      <c r="H15" s="6"/>
      <c r="I15" s="6"/>
      <c r="J15" s="6"/>
      <c r="K15" s="6"/>
      <c r="L15" s="6"/>
      <c r="M15" s="6"/>
      <c r="N15" s="96">
        <f t="shared" si="0"/>
        <v>0</v>
      </c>
      <c r="O15" s="96" t="str">
        <f t="shared" si="1"/>
        <v>ไม่ผ่าน</v>
      </c>
    </row>
    <row r="16" spans="1:16" ht="21.6" customHeight="1">
      <c r="A16" s="96">
        <f>ใบรายชื่อ!A16</f>
        <v>11</v>
      </c>
      <c r="B16" s="115" t="str">
        <f>IF(ใบรายชื่อ!B16="","",ใบรายชื่อ!B16)</f>
        <v>03984</v>
      </c>
      <c r="C16" s="275" t="str">
        <f>IF(ใบรายชื่อ!C16="","",ใบรายชื่อ!C16)</f>
        <v>น.ส.ธิดาพร วงษ์โชติ</v>
      </c>
      <c r="D16" s="276"/>
      <c r="E16" s="277"/>
      <c r="F16" s="114"/>
      <c r="G16" s="6"/>
      <c r="H16" s="6"/>
      <c r="I16" s="6"/>
      <c r="J16" s="6"/>
      <c r="K16" s="6"/>
      <c r="L16" s="6"/>
      <c r="M16" s="6"/>
      <c r="N16" s="96">
        <f t="shared" si="0"/>
        <v>0</v>
      </c>
      <c r="O16" s="96" t="str">
        <f t="shared" si="1"/>
        <v>ไม่ผ่าน</v>
      </c>
    </row>
    <row r="17" spans="1:15" ht="21.6" customHeight="1">
      <c r="A17" s="96">
        <f>ใบรายชื่อ!A17</f>
        <v>12</v>
      </c>
      <c r="B17" s="115" t="str">
        <f>IF(ใบรายชื่อ!B17="","",ใบรายชื่อ!B17)</f>
        <v>03985</v>
      </c>
      <c r="C17" s="275" t="str">
        <f>IF(ใบรายชื่อ!C17="","",ใบรายชื่อ!C17)</f>
        <v>น.ส.พรพิมล ปะตังถาเน</v>
      </c>
      <c r="D17" s="276"/>
      <c r="E17" s="277"/>
      <c r="F17" s="114"/>
      <c r="G17" s="6"/>
      <c r="H17" s="6"/>
      <c r="I17" s="6"/>
      <c r="J17" s="6"/>
      <c r="K17" s="6"/>
      <c r="L17" s="6"/>
      <c r="M17" s="6"/>
      <c r="N17" s="96">
        <f t="shared" si="0"/>
        <v>0</v>
      </c>
      <c r="O17" s="96" t="str">
        <f t="shared" si="1"/>
        <v>ไม่ผ่าน</v>
      </c>
    </row>
    <row r="18" spans="1:15" ht="21.6" customHeight="1">
      <c r="A18" s="96">
        <f>ใบรายชื่อ!A18</f>
        <v>13</v>
      </c>
      <c r="B18" s="115" t="str">
        <f>IF(ใบรายชื่อ!B18="","",ใบรายชื่อ!B18)</f>
        <v>03986</v>
      </c>
      <c r="C18" s="275" t="str">
        <f>IF(ใบรายชื่อ!C18="","",ใบรายชื่อ!C18)</f>
        <v>น.ส.พัชริดา ทวยบุญ</v>
      </c>
      <c r="D18" s="276"/>
      <c r="E18" s="277"/>
      <c r="F18" s="114"/>
      <c r="G18" s="6"/>
      <c r="H18" s="6"/>
      <c r="I18" s="6"/>
      <c r="J18" s="6"/>
      <c r="K18" s="6"/>
      <c r="L18" s="6"/>
      <c r="M18" s="6"/>
      <c r="N18" s="96">
        <f t="shared" si="0"/>
        <v>0</v>
      </c>
      <c r="O18" s="96" t="str">
        <f t="shared" si="1"/>
        <v>ไม่ผ่าน</v>
      </c>
    </row>
    <row r="19" spans="1:15" ht="21.6" customHeight="1">
      <c r="A19" s="96">
        <f>ใบรายชื่อ!A19</f>
        <v>14</v>
      </c>
      <c r="B19" s="115" t="str">
        <f>IF(ใบรายชื่อ!B19="","",ใบรายชื่อ!B19)</f>
        <v>03988</v>
      </c>
      <c r="C19" s="275" t="str">
        <f>IF(ใบรายชื่อ!C19="","",ใบรายชื่อ!C19)</f>
        <v>น.ส.พิไลวรรณ ปิ่นนะโรจน์</v>
      </c>
      <c r="D19" s="276"/>
      <c r="E19" s="277"/>
      <c r="F19" s="114"/>
      <c r="G19" s="6"/>
      <c r="H19" s="6"/>
      <c r="I19" s="6"/>
      <c r="J19" s="6"/>
      <c r="K19" s="6"/>
      <c r="L19" s="6"/>
      <c r="M19" s="6"/>
      <c r="N19" s="96">
        <f t="shared" si="0"/>
        <v>0</v>
      </c>
      <c r="O19" s="96" t="str">
        <f t="shared" si="1"/>
        <v>ไม่ผ่าน</v>
      </c>
    </row>
    <row r="20" spans="1:15" ht="21.6" customHeight="1">
      <c r="A20" s="96">
        <f>ใบรายชื่อ!A20</f>
        <v>15</v>
      </c>
      <c r="B20" s="115" t="str">
        <f>IF(ใบรายชื่อ!B20="","",ใบรายชื่อ!B20)</f>
        <v>03989</v>
      </c>
      <c r="C20" s="275" t="str">
        <f>IF(ใบรายชื่อ!C20="","",ใบรายชื่อ!C20)</f>
        <v>น.ส.ภณิตา เทียงดา</v>
      </c>
      <c r="D20" s="276"/>
      <c r="E20" s="277"/>
      <c r="F20" s="114"/>
      <c r="G20" s="6"/>
      <c r="H20" s="6"/>
      <c r="I20" s="6"/>
      <c r="J20" s="6"/>
      <c r="K20" s="6"/>
      <c r="L20" s="6"/>
      <c r="M20" s="6"/>
      <c r="N20" s="96">
        <f t="shared" si="0"/>
        <v>0</v>
      </c>
      <c r="O20" s="96" t="str">
        <f t="shared" si="1"/>
        <v>ไม่ผ่าน</v>
      </c>
    </row>
    <row r="21" spans="1:15" ht="21.6" customHeight="1">
      <c r="A21" s="96">
        <f>ใบรายชื่อ!A21</f>
        <v>16</v>
      </c>
      <c r="B21" s="115" t="str">
        <f>IF(ใบรายชื่อ!B21="","",ใบรายชื่อ!B21)</f>
        <v>03991</v>
      </c>
      <c r="C21" s="275" t="str">
        <f>IF(ใบรายชื่อ!C21="","",ใบรายชื่อ!C21)</f>
        <v>น.ส.รัตนาวดี สุวรรณแสน</v>
      </c>
      <c r="D21" s="276"/>
      <c r="E21" s="277"/>
      <c r="F21" s="114"/>
      <c r="G21" s="6"/>
      <c r="H21" s="6"/>
      <c r="I21" s="6"/>
      <c r="J21" s="6"/>
      <c r="K21" s="6"/>
      <c r="L21" s="6"/>
      <c r="M21" s="6"/>
      <c r="N21" s="96">
        <f t="shared" si="0"/>
        <v>0</v>
      </c>
      <c r="O21" s="96" t="str">
        <f t="shared" si="1"/>
        <v>ไม่ผ่าน</v>
      </c>
    </row>
    <row r="22" spans="1:15" ht="21.6" customHeight="1">
      <c r="A22" s="96">
        <f>ใบรายชื่อ!A22</f>
        <v>17</v>
      </c>
      <c r="B22" s="115" t="str">
        <f>IF(ใบรายชื่อ!B22="","",ใบรายชื่อ!B22)</f>
        <v>03994</v>
      </c>
      <c r="C22" s="275" t="str">
        <f>IF(ใบรายชื่อ!C22="","",ใบรายชื่อ!C22)</f>
        <v>น.ส.ศิริวรรณ วิเศษดี</v>
      </c>
      <c r="D22" s="276"/>
      <c r="E22" s="277"/>
      <c r="F22" s="114"/>
      <c r="G22" s="6"/>
      <c r="H22" s="6"/>
      <c r="I22" s="6"/>
      <c r="J22" s="6"/>
      <c r="K22" s="6"/>
      <c r="L22" s="6"/>
      <c r="M22" s="6"/>
      <c r="N22" s="96">
        <f t="shared" si="0"/>
        <v>0</v>
      </c>
      <c r="O22" s="96" t="str">
        <f t="shared" si="1"/>
        <v>ไม่ผ่าน</v>
      </c>
    </row>
    <row r="23" spans="1:15" ht="21.6" customHeight="1">
      <c r="A23" s="96">
        <f>ใบรายชื่อ!A23</f>
        <v>18</v>
      </c>
      <c r="B23" s="115" t="str">
        <f>IF(ใบรายชื่อ!B23="","",ใบรายชื่อ!B23)</f>
        <v>04005</v>
      </c>
      <c r="C23" s="275" t="str">
        <f>IF(ใบรายชื่อ!C23="","",ใบรายชื่อ!C23)</f>
        <v>น.ส.ชลธิชา ยาวศิริ</v>
      </c>
      <c r="D23" s="276"/>
      <c r="E23" s="277"/>
      <c r="F23" s="114"/>
      <c r="G23" s="6"/>
      <c r="H23" s="6"/>
      <c r="I23" s="6"/>
      <c r="J23" s="6"/>
      <c r="K23" s="6"/>
      <c r="L23" s="6"/>
      <c r="M23" s="6"/>
      <c r="N23" s="96">
        <f t="shared" si="0"/>
        <v>0</v>
      </c>
      <c r="O23" s="96" t="str">
        <f t="shared" si="1"/>
        <v>ไม่ผ่าน</v>
      </c>
    </row>
    <row r="24" spans="1:15" ht="21.6" customHeight="1">
      <c r="A24" s="96">
        <f>ใบรายชื่อ!A24</f>
        <v>19</v>
      </c>
      <c r="B24" s="115" t="str">
        <f>IF(ใบรายชื่อ!B24="","",ใบรายชื่อ!B24)</f>
        <v>03995</v>
      </c>
      <c r="C24" s="275" t="str">
        <f>IF(ใบรายชื่อ!C24="","",ใบรายชื่อ!C24)</f>
        <v>น.ส.ศิริวิภา แก้วยา</v>
      </c>
      <c r="D24" s="276"/>
      <c r="E24" s="277"/>
      <c r="F24" s="114"/>
      <c r="G24" s="6"/>
      <c r="H24" s="6"/>
      <c r="I24" s="6"/>
      <c r="J24" s="6"/>
      <c r="K24" s="6"/>
      <c r="L24" s="6"/>
      <c r="M24" s="6"/>
      <c r="N24" s="96">
        <f t="shared" si="0"/>
        <v>0</v>
      </c>
      <c r="O24" s="96" t="str">
        <f t="shared" si="1"/>
        <v>ไม่ผ่าน</v>
      </c>
    </row>
    <row r="25" spans="1:15" ht="21.6" customHeight="1">
      <c r="A25" s="96">
        <f>ใบรายชื่อ!A25</f>
        <v>20</v>
      </c>
      <c r="B25" s="115" t="str">
        <f>IF(ใบรายชื่อ!B25="","",ใบรายชื่อ!B25)</f>
        <v/>
      </c>
      <c r="C25" s="275" t="str">
        <f>IF(ใบรายชื่อ!C25="","",ใบรายชื่อ!C25)</f>
        <v/>
      </c>
      <c r="D25" s="276"/>
      <c r="E25" s="277"/>
      <c r="F25" s="114"/>
      <c r="G25" s="6"/>
      <c r="H25" s="6"/>
      <c r="I25" s="6"/>
      <c r="J25" s="6"/>
      <c r="K25" s="6"/>
      <c r="L25" s="6"/>
      <c r="M25" s="6"/>
      <c r="N25" s="96" t="str">
        <f t="shared" si="0"/>
        <v/>
      </c>
      <c r="O25" s="96" t="str">
        <f t="shared" si="1"/>
        <v/>
      </c>
    </row>
    <row r="26" spans="1:15" ht="21.6" customHeight="1">
      <c r="A26" s="96">
        <f>ใบรายชื่อ!A26</f>
        <v>21</v>
      </c>
      <c r="B26" s="115" t="str">
        <f>IF(ใบรายชื่อ!B26="","",ใบรายชื่อ!B26)</f>
        <v/>
      </c>
      <c r="C26" s="275" t="str">
        <f>IF(ใบรายชื่อ!C26="","",ใบรายชื่อ!C26)</f>
        <v/>
      </c>
      <c r="D26" s="276"/>
      <c r="E26" s="277"/>
      <c r="F26" s="114"/>
      <c r="G26" s="6"/>
      <c r="H26" s="6"/>
      <c r="I26" s="6"/>
      <c r="J26" s="6"/>
      <c r="K26" s="6"/>
      <c r="L26" s="6"/>
      <c r="M26" s="6"/>
      <c r="N26" s="96" t="str">
        <f t="shared" si="0"/>
        <v/>
      </c>
      <c r="O26" s="96" t="str">
        <f t="shared" si="1"/>
        <v/>
      </c>
    </row>
    <row r="27" spans="1:15" ht="21.6" customHeight="1">
      <c r="A27" s="96">
        <f>ใบรายชื่อ!A27</f>
        <v>22</v>
      </c>
      <c r="B27" s="115" t="str">
        <f>IF(ใบรายชื่อ!B27="","",ใบรายชื่อ!B27)</f>
        <v/>
      </c>
      <c r="C27" s="275" t="str">
        <f>IF(ใบรายชื่อ!C27="","",ใบรายชื่อ!C27)</f>
        <v/>
      </c>
      <c r="D27" s="276"/>
      <c r="E27" s="277"/>
      <c r="F27" s="114"/>
      <c r="G27" s="6"/>
      <c r="H27" s="6"/>
      <c r="I27" s="6"/>
      <c r="J27" s="6"/>
      <c r="K27" s="6"/>
      <c r="L27" s="6"/>
      <c r="M27" s="6"/>
      <c r="N27" s="96" t="str">
        <f t="shared" si="0"/>
        <v/>
      </c>
      <c r="O27" s="96" t="str">
        <f t="shared" si="1"/>
        <v/>
      </c>
    </row>
    <row r="28" spans="1:15" ht="21.6" customHeight="1">
      <c r="A28" s="96">
        <f>ใบรายชื่อ!A28</f>
        <v>23</v>
      </c>
      <c r="B28" s="115" t="str">
        <f>IF(ใบรายชื่อ!B28="","",ใบรายชื่อ!B28)</f>
        <v/>
      </c>
      <c r="C28" s="275" t="str">
        <f>IF(ใบรายชื่อ!C28="","",ใบรายชื่อ!C28)</f>
        <v/>
      </c>
      <c r="D28" s="276"/>
      <c r="E28" s="277"/>
      <c r="F28" s="114"/>
      <c r="G28" s="6"/>
      <c r="H28" s="6"/>
      <c r="I28" s="6"/>
      <c r="J28" s="6"/>
      <c r="K28" s="6"/>
      <c r="L28" s="6"/>
      <c r="M28" s="6"/>
      <c r="N28" s="96" t="str">
        <f t="shared" si="0"/>
        <v/>
      </c>
      <c r="O28" s="96" t="str">
        <f t="shared" si="1"/>
        <v/>
      </c>
    </row>
    <row r="29" spans="1:15" ht="21.6" customHeight="1">
      <c r="A29" s="96">
        <f>ใบรายชื่อ!A29</f>
        <v>24</v>
      </c>
      <c r="B29" s="115" t="str">
        <f>IF(ใบรายชื่อ!B29="","",ใบรายชื่อ!B29)</f>
        <v/>
      </c>
      <c r="C29" s="275" t="str">
        <f>IF(ใบรายชื่อ!C29="","",ใบรายชื่อ!C29)</f>
        <v/>
      </c>
      <c r="D29" s="276"/>
      <c r="E29" s="277"/>
      <c r="F29" s="114"/>
      <c r="G29" s="6"/>
      <c r="H29" s="6"/>
      <c r="I29" s="6"/>
      <c r="J29" s="6"/>
      <c r="K29" s="6"/>
      <c r="L29" s="6"/>
      <c r="M29" s="6"/>
      <c r="N29" s="96" t="str">
        <f t="shared" si="0"/>
        <v/>
      </c>
      <c r="O29" s="96" t="str">
        <f t="shared" si="1"/>
        <v/>
      </c>
    </row>
    <row r="30" spans="1:15" ht="21.6" customHeight="1">
      <c r="A30" s="96">
        <f>ใบรายชื่อ!A30</f>
        <v>25</v>
      </c>
      <c r="B30" s="115" t="str">
        <f>IF(ใบรายชื่อ!B30="","",ใบรายชื่อ!B30)</f>
        <v/>
      </c>
      <c r="C30" s="275" t="str">
        <f>IF(ใบรายชื่อ!C30="","",ใบรายชื่อ!C30)</f>
        <v/>
      </c>
      <c r="D30" s="276"/>
      <c r="E30" s="277"/>
      <c r="F30" s="114"/>
      <c r="G30" s="6"/>
      <c r="H30" s="6"/>
      <c r="I30" s="6"/>
      <c r="J30" s="6"/>
      <c r="K30" s="6"/>
      <c r="L30" s="6"/>
      <c r="M30" s="6"/>
      <c r="N30" s="96" t="str">
        <f t="shared" si="0"/>
        <v/>
      </c>
      <c r="O30" s="96" t="str">
        <f t="shared" si="1"/>
        <v/>
      </c>
    </row>
    <row r="31" spans="1:15" ht="21.6" customHeight="1">
      <c r="A31" s="96">
        <f>ใบรายชื่อ!A31</f>
        <v>26</v>
      </c>
      <c r="B31" s="115" t="str">
        <f>IF(ใบรายชื่อ!B31="","",ใบรายชื่อ!B31)</f>
        <v/>
      </c>
      <c r="C31" s="275" t="str">
        <f>IF(ใบรายชื่อ!C31="","",ใบรายชื่อ!C31)</f>
        <v/>
      </c>
      <c r="D31" s="276"/>
      <c r="E31" s="277"/>
      <c r="F31" s="114"/>
      <c r="G31" s="6"/>
      <c r="H31" s="6"/>
      <c r="I31" s="6"/>
      <c r="J31" s="6"/>
      <c r="K31" s="6"/>
      <c r="L31" s="6"/>
      <c r="M31" s="6"/>
      <c r="N31" s="96" t="str">
        <f t="shared" si="0"/>
        <v/>
      </c>
      <c r="O31" s="96" t="str">
        <f t="shared" si="1"/>
        <v/>
      </c>
    </row>
    <row r="32" spans="1:15" ht="21.6" customHeight="1">
      <c r="A32" s="96">
        <f>ใบรายชื่อ!A32</f>
        <v>27</v>
      </c>
      <c r="B32" s="115" t="str">
        <f>IF(ใบรายชื่อ!B32="","",ใบรายชื่อ!B32)</f>
        <v/>
      </c>
      <c r="C32" s="275" t="str">
        <f>IF(ใบรายชื่อ!C32="","",ใบรายชื่อ!C32)</f>
        <v/>
      </c>
      <c r="D32" s="276"/>
      <c r="E32" s="277"/>
      <c r="F32" s="114"/>
      <c r="G32" s="6"/>
      <c r="H32" s="6"/>
      <c r="I32" s="6"/>
      <c r="J32" s="6"/>
      <c r="K32" s="6"/>
      <c r="L32" s="6"/>
      <c r="M32" s="6"/>
      <c r="N32" s="96" t="str">
        <f t="shared" si="0"/>
        <v/>
      </c>
      <c r="O32" s="96" t="str">
        <f t="shared" si="1"/>
        <v/>
      </c>
    </row>
    <row r="33" spans="1:15" ht="21.6" customHeight="1">
      <c r="A33" s="96">
        <f>ใบรายชื่อ!A33</f>
        <v>28</v>
      </c>
      <c r="B33" s="115" t="str">
        <f>IF(ใบรายชื่อ!B33="","",ใบรายชื่อ!B33)</f>
        <v/>
      </c>
      <c r="C33" s="275" t="str">
        <f>IF(ใบรายชื่อ!C33="","",ใบรายชื่อ!C33)</f>
        <v/>
      </c>
      <c r="D33" s="276"/>
      <c r="E33" s="277"/>
      <c r="F33" s="114"/>
      <c r="G33" s="6"/>
      <c r="H33" s="6"/>
      <c r="I33" s="6"/>
      <c r="J33" s="6"/>
      <c r="K33" s="6"/>
      <c r="L33" s="6"/>
      <c r="M33" s="6"/>
      <c r="N33" s="96" t="str">
        <f t="shared" si="0"/>
        <v/>
      </c>
      <c r="O33" s="96" t="str">
        <f t="shared" si="1"/>
        <v/>
      </c>
    </row>
    <row r="34" spans="1:15" ht="21.6" customHeight="1">
      <c r="A34" s="96">
        <f>ใบรายชื่อ!A34</f>
        <v>29</v>
      </c>
      <c r="B34" s="115" t="str">
        <f>IF(ใบรายชื่อ!B34="","",ใบรายชื่อ!B34)</f>
        <v/>
      </c>
      <c r="C34" s="275" t="str">
        <f>IF(ใบรายชื่อ!C34="","",ใบรายชื่อ!C34)</f>
        <v/>
      </c>
      <c r="D34" s="276"/>
      <c r="E34" s="277"/>
      <c r="F34" s="105"/>
      <c r="G34" s="106"/>
      <c r="H34" s="106"/>
      <c r="I34" s="106"/>
      <c r="J34" s="106"/>
      <c r="K34" s="106"/>
      <c r="L34" s="106"/>
      <c r="M34" s="106"/>
      <c r="N34" s="96" t="str">
        <f t="shared" si="0"/>
        <v/>
      </c>
      <c r="O34" s="96" t="str">
        <f t="shared" si="1"/>
        <v/>
      </c>
    </row>
    <row r="35" spans="1:15" ht="21.6" customHeight="1">
      <c r="A35" s="96">
        <f>ใบรายชื่อ!A35</f>
        <v>30</v>
      </c>
      <c r="B35" s="115" t="str">
        <f>IF(ใบรายชื่อ!B35="","",ใบรายชื่อ!B35)</f>
        <v/>
      </c>
      <c r="C35" s="275" t="str">
        <f>IF(ใบรายชื่อ!C35="","",ใบรายชื่อ!C35)</f>
        <v/>
      </c>
      <c r="D35" s="276"/>
      <c r="E35" s="277"/>
      <c r="F35" s="108"/>
      <c r="G35" s="106"/>
      <c r="H35" s="106"/>
      <c r="I35" s="106"/>
      <c r="J35" s="106"/>
      <c r="K35" s="106"/>
      <c r="L35" s="106"/>
      <c r="M35" s="106"/>
      <c r="N35" s="96" t="str">
        <f t="shared" si="0"/>
        <v/>
      </c>
      <c r="O35" s="96" t="str">
        <f t="shared" si="1"/>
        <v/>
      </c>
    </row>
    <row r="36" spans="1:15">
      <c r="O36" s="112"/>
    </row>
    <row r="37" spans="1:15">
      <c r="O37" s="112"/>
    </row>
    <row r="38" spans="1:15">
      <c r="O38" s="112"/>
    </row>
    <row r="39" spans="1:15">
      <c r="O39" s="112"/>
    </row>
  </sheetData>
  <sheetProtection password="A64C" sheet="1" objects="1" scenarios="1"/>
  <mergeCells count="43">
    <mergeCell ref="A2:E2"/>
    <mergeCell ref="M1:N1"/>
    <mergeCell ref="A1:B1"/>
    <mergeCell ref="C1:E1"/>
    <mergeCell ref="F1:G1"/>
    <mergeCell ref="H1:I1"/>
    <mergeCell ref="J1:K1"/>
    <mergeCell ref="F3:M3"/>
    <mergeCell ref="N3:N5"/>
    <mergeCell ref="O3:O5"/>
    <mergeCell ref="A3:A5"/>
    <mergeCell ref="B3:B5"/>
    <mergeCell ref="C3:E5"/>
    <mergeCell ref="C12:E12"/>
    <mergeCell ref="C13:E13"/>
    <mergeCell ref="C14:E14"/>
    <mergeCell ref="C15:E15"/>
    <mergeCell ref="C6:E6"/>
    <mergeCell ref="C7:E7"/>
    <mergeCell ref="C8:E8"/>
    <mergeCell ref="C9:E9"/>
    <mergeCell ref="C10:E10"/>
    <mergeCell ref="C11:E11"/>
    <mergeCell ref="C35:E3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21:E21"/>
    <mergeCell ref="C22:E22"/>
    <mergeCell ref="C23:E23"/>
    <mergeCell ref="C24:E24"/>
    <mergeCell ref="C25:E25"/>
    <mergeCell ref="C16:E16"/>
    <mergeCell ref="C17:E17"/>
    <mergeCell ref="C18:E18"/>
    <mergeCell ref="C19:E19"/>
    <mergeCell ref="C20:E20"/>
  </mergeCells>
  <dataValidations count="1">
    <dataValidation type="whole" allowBlank="1" showInputMessage="1" showErrorMessage="1" sqref="F6:M35">
      <formula1>0</formula1>
      <formula2>3</formula2>
    </dataValidation>
  </dataValidations>
  <pageMargins left="0.70866141732283472" right="0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>
      <selection activeCell="X10" sqref="X10"/>
    </sheetView>
  </sheetViews>
  <sheetFormatPr defaultColWidth="4.7109375" defaultRowHeight="24"/>
  <cols>
    <col min="1" max="1" width="4.7109375" style="102"/>
    <col min="2" max="2" width="5.85546875" style="102" customWidth="1"/>
    <col min="3" max="3" width="4.7109375" style="102" customWidth="1"/>
    <col min="4" max="4" width="10.28515625" style="109" customWidth="1"/>
    <col min="5" max="5" width="9.42578125" style="109" customWidth="1"/>
    <col min="6" max="6" width="4.7109375" style="110" customWidth="1"/>
    <col min="7" max="13" width="4.7109375" style="111" customWidth="1"/>
    <col min="14" max="15" width="8.5703125" style="111" bestFit="1" customWidth="1"/>
    <col min="16" max="16384" width="4.7109375" style="102"/>
  </cols>
  <sheetData>
    <row r="1" spans="1:15" s="101" customFormat="1" ht="21.6" customHeight="1">
      <c r="A1" s="258" t="s">
        <v>8</v>
      </c>
      <c r="B1" s="258"/>
      <c r="C1" s="247" t="str">
        <f>ข้อมูลพื้นฐาน!D6</f>
        <v>ออกแบบและเทคโนโลยี</v>
      </c>
      <c r="D1" s="247"/>
      <c r="E1" s="247"/>
      <c r="F1" s="258" t="s">
        <v>9</v>
      </c>
      <c r="G1" s="258"/>
      <c r="H1" s="258" t="str">
        <f>ข้อมูลพื้นฐาน!D7</f>
        <v>ว32102</v>
      </c>
      <c r="I1" s="258"/>
      <c r="J1" s="259" t="s">
        <v>51</v>
      </c>
      <c r="K1" s="259"/>
      <c r="L1" s="80">
        <f>ข้อมูลพื้นฐาน!B11</f>
        <v>1</v>
      </c>
      <c r="M1" s="258" t="s">
        <v>7</v>
      </c>
      <c r="N1" s="258"/>
      <c r="O1" s="81">
        <f>ข้อมูลพื้นฐาน!B10</f>
        <v>2569</v>
      </c>
    </row>
    <row r="2" spans="1:15" s="101" customFormat="1" ht="21.6" customHeight="1">
      <c r="A2" s="260" t="s">
        <v>59</v>
      </c>
      <c r="B2" s="260"/>
      <c r="C2" s="260"/>
      <c r="D2" s="260"/>
      <c r="E2" s="260"/>
      <c r="F2" s="85">
        <f>ข้อมูลพื้นฐาน!D2</f>
        <v>5</v>
      </c>
      <c r="G2" s="84" t="s">
        <v>5</v>
      </c>
      <c r="H2" s="88">
        <f>ข้อมูลพื้นฐาน!D3</f>
        <v>1</v>
      </c>
      <c r="I2" s="88"/>
      <c r="J2" s="84"/>
      <c r="K2" s="88" t="s">
        <v>11</v>
      </c>
      <c r="L2" s="84"/>
      <c r="M2" s="80">
        <f>ข้อมูลพื้นฐาน!D8</f>
        <v>1</v>
      </c>
      <c r="N2" s="88" t="s">
        <v>12</v>
      </c>
      <c r="O2" s="84"/>
    </row>
    <row r="3" spans="1:15" ht="21.6" customHeight="1">
      <c r="A3" s="261" t="s">
        <v>33</v>
      </c>
      <c r="B3" s="264" t="s">
        <v>40</v>
      </c>
      <c r="C3" s="267" t="s">
        <v>39</v>
      </c>
      <c r="D3" s="268"/>
      <c r="E3" s="269"/>
      <c r="F3" s="278" t="s">
        <v>42</v>
      </c>
      <c r="G3" s="279"/>
      <c r="H3" s="279"/>
      <c r="I3" s="279"/>
      <c r="J3" s="279"/>
      <c r="K3" s="279" t="s">
        <v>48</v>
      </c>
      <c r="L3" s="279" t="s">
        <v>47</v>
      </c>
      <c r="M3" s="280"/>
      <c r="N3" s="281" t="s">
        <v>48</v>
      </c>
      <c r="O3" s="281" t="s">
        <v>29</v>
      </c>
    </row>
    <row r="4" spans="1:15" ht="21.6" customHeight="1">
      <c r="A4" s="262"/>
      <c r="B4" s="265"/>
      <c r="C4" s="270"/>
      <c r="D4" s="258"/>
      <c r="E4" s="271"/>
      <c r="F4" s="103">
        <v>1</v>
      </c>
      <c r="G4" s="104">
        <v>2</v>
      </c>
      <c r="H4" s="104">
        <v>3</v>
      </c>
      <c r="I4" s="104">
        <v>4</v>
      </c>
      <c r="J4" s="104">
        <v>5</v>
      </c>
      <c r="K4" s="104"/>
      <c r="L4" s="104"/>
      <c r="M4" s="104"/>
      <c r="N4" s="281"/>
      <c r="O4" s="281"/>
    </row>
    <row r="5" spans="1:15" ht="21.6" customHeight="1">
      <c r="A5" s="263"/>
      <c r="B5" s="266"/>
      <c r="C5" s="272"/>
      <c r="D5" s="260"/>
      <c r="E5" s="273"/>
      <c r="F5" s="103">
        <v>3</v>
      </c>
      <c r="G5" s="104">
        <v>3</v>
      </c>
      <c r="H5" s="104">
        <v>3</v>
      </c>
      <c r="I5" s="104">
        <v>3</v>
      </c>
      <c r="J5" s="104">
        <v>3</v>
      </c>
      <c r="K5" s="104"/>
      <c r="L5" s="104"/>
      <c r="M5" s="104"/>
      <c r="N5" s="281"/>
      <c r="O5" s="281"/>
    </row>
    <row r="6" spans="1:15" ht="21.6" customHeight="1">
      <c r="A6" s="96">
        <f>ใบรายชื่อ!A6</f>
        <v>1</v>
      </c>
      <c r="B6" s="96" t="str">
        <f>IF(ใบรายชื่อ!B6="","",ใบรายชื่อ!B6)</f>
        <v>03964</v>
      </c>
      <c r="C6" s="275" t="str">
        <f>IF(ใบรายชื่อ!C6="","",ใบรายชื่อ!C6)</f>
        <v>นายคฑาทิปศิ์ มีลักษณ์</v>
      </c>
      <c r="D6" s="276"/>
      <c r="E6" s="277"/>
      <c r="F6" s="114"/>
      <c r="G6" s="6"/>
      <c r="H6" s="6"/>
      <c r="I6" s="6"/>
      <c r="J6" s="6"/>
      <c r="K6" s="106"/>
      <c r="L6" s="107"/>
      <c r="M6" s="107"/>
      <c r="N6" s="96">
        <f>IF(C6="","",IF(SUM(F6:J6)&lt;5,0,IF(SUM(F6:J6)&lt;6,1,IF(SUM(F6:J6)&lt;11,2,3))))</f>
        <v>0</v>
      </c>
      <c r="O6" s="96" t="str">
        <f>IF(C6="","",IF(N6=0,"ไม่ผ่าน",IF(N6=1,"ผ่าน",IF(N6=2,"ดี","ดีเยี่ยม"))))</f>
        <v>ไม่ผ่าน</v>
      </c>
    </row>
    <row r="7" spans="1:15" ht="21.6" customHeight="1">
      <c r="A7" s="96">
        <f>ใบรายชื่อ!A7</f>
        <v>2</v>
      </c>
      <c r="B7" s="96" t="str">
        <f>IF(ใบรายชื่อ!B7="","",ใบรายชื่อ!B7)</f>
        <v>03965</v>
      </c>
      <c r="C7" s="275" t="str">
        <f>IF(ใบรายชื่อ!C7="","",ใบรายชื่อ!C7)</f>
        <v>นายฉัตรดนัย เทียงทำ</v>
      </c>
      <c r="D7" s="276"/>
      <c r="E7" s="277"/>
      <c r="F7" s="114"/>
      <c r="G7" s="6"/>
      <c r="H7" s="6"/>
      <c r="I7" s="6"/>
      <c r="J7" s="6"/>
      <c r="K7" s="106"/>
      <c r="L7" s="107"/>
      <c r="M7" s="107"/>
      <c r="N7" s="96">
        <f t="shared" ref="N7:N35" si="0">IF(C7="","",IF(SUM(F7:J7)&lt;5,0,IF(SUM(F7:J7)&lt;6,1,IF(SUM(F7:J7)&lt;11,2,3))))</f>
        <v>0</v>
      </c>
      <c r="O7" s="96" t="str">
        <f t="shared" ref="O7:O35" si="1">IF(C7="","",IF(N7=0,"ไม่ผ่าน",IF(N7=1,"ผ่าน",IF(N7=2,"ดี","ดีเยี่ยม"))))</f>
        <v>ไม่ผ่าน</v>
      </c>
    </row>
    <row r="8" spans="1:15" ht="21.6" customHeight="1">
      <c r="A8" s="96">
        <f>ใบรายชื่อ!A8</f>
        <v>3</v>
      </c>
      <c r="B8" s="96" t="str">
        <f>IF(ใบรายชื่อ!B8="","",ใบรายชื่อ!B8)</f>
        <v>30969</v>
      </c>
      <c r="C8" s="275" t="str">
        <f>IF(ใบรายชื่อ!C8="","",ใบรายชื่อ!C8)</f>
        <v>นายธนากร ช่อหนองแสง</v>
      </c>
      <c r="D8" s="276"/>
      <c r="E8" s="277"/>
      <c r="F8" s="114"/>
      <c r="G8" s="6"/>
      <c r="H8" s="6"/>
      <c r="I8" s="6"/>
      <c r="J8" s="6"/>
      <c r="K8" s="106"/>
      <c r="L8" s="107"/>
      <c r="M8" s="107"/>
      <c r="N8" s="96">
        <f t="shared" si="0"/>
        <v>0</v>
      </c>
      <c r="O8" s="96" t="str">
        <f t="shared" si="1"/>
        <v>ไม่ผ่าน</v>
      </c>
    </row>
    <row r="9" spans="1:15" ht="21.6" customHeight="1">
      <c r="A9" s="96">
        <f>ใบรายชื่อ!A9</f>
        <v>4</v>
      </c>
      <c r="B9" s="96" t="str">
        <f>IF(ใบรายชื่อ!B9="","",ใบรายชื่อ!B9)</f>
        <v>03971</v>
      </c>
      <c r="C9" s="275" t="str">
        <f>IF(ใบรายชื่อ!C9="","",ใบรายชื่อ!C9)</f>
        <v>นายธวัฒชัย นารีแก้ว</v>
      </c>
      <c r="D9" s="276"/>
      <c r="E9" s="277"/>
      <c r="F9" s="114"/>
      <c r="G9" s="6"/>
      <c r="H9" s="6"/>
      <c r="I9" s="6"/>
      <c r="J9" s="6"/>
      <c r="K9" s="106"/>
      <c r="L9" s="107"/>
      <c r="M9" s="107"/>
      <c r="N9" s="96">
        <f t="shared" si="0"/>
        <v>0</v>
      </c>
      <c r="O9" s="96" t="str">
        <f t="shared" si="1"/>
        <v>ไม่ผ่าน</v>
      </c>
    </row>
    <row r="10" spans="1:15" ht="21.6" customHeight="1">
      <c r="A10" s="96">
        <f>ใบรายชื่อ!A10</f>
        <v>5</v>
      </c>
      <c r="B10" s="96" t="str">
        <f>IF(ใบรายชื่อ!B10="","",ใบรายชื่อ!B10)</f>
        <v>03974</v>
      </c>
      <c r="C10" s="275" t="str">
        <f>IF(ใบรายชื่อ!C10="","",ใบรายชื่อ!C10)</f>
        <v>นายพลธกร ทศไกร</v>
      </c>
      <c r="D10" s="276"/>
      <c r="E10" s="277"/>
      <c r="F10" s="114"/>
      <c r="G10" s="6"/>
      <c r="H10" s="6"/>
      <c r="I10" s="6"/>
      <c r="J10" s="6"/>
      <c r="K10" s="106"/>
      <c r="L10" s="107"/>
      <c r="M10" s="107"/>
      <c r="N10" s="96">
        <f t="shared" si="0"/>
        <v>0</v>
      </c>
      <c r="O10" s="96" t="str">
        <f t="shared" si="1"/>
        <v>ไม่ผ่าน</v>
      </c>
    </row>
    <row r="11" spans="1:15" ht="21.6" customHeight="1">
      <c r="A11" s="96">
        <f>ใบรายชื่อ!A11</f>
        <v>6</v>
      </c>
      <c r="B11" s="96" t="str">
        <f>IF(ใบรายชื่อ!B11="","",ใบรายชื่อ!B11)</f>
        <v>03975</v>
      </c>
      <c r="C11" s="275" t="str">
        <f>IF(ใบรายชื่อ!C11="","",ใบรายชื่อ!C11)</f>
        <v>นายภูมิณฤทธิ์ ฉิมจารย์</v>
      </c>
      <c r="D11" s="276"/>
      <c r="E11" s="277"/>
      <c r="F11" s="114"/>
      <c r="G11" s="6"/>
      <c r="H11" s="6"/>
      <c r="I11" s="6"/>
      <c r="J11" s="6"/>
      <c r="K11" s="106"/>
      <c r="L11" s="107"/>
      <c r="M11" s="107"/>
      <c r="N11" s="96">
        <f t="shared" si="0"/>
        <v>0</v>
      </c>
      <c r="O11" s="96" t="str">
        <f t="shared" si="1"/>
        <v>ไม่ผ่าน</v>
      </c>
    </row>
    <row r="12" spans="1:15" ht="21.6" customHeight="1">
      <c r="A12" s="96">
        <f>ใบรายชื่อ!A12</f>
        <v>7</v>
      </c>
      <c r="B12" s="96" t="str">
        <f>IF(ใบรายชื่อ!B12="","",ใบรายชื่อ!B12)</f>
        <v>03978</v>
      </c>
      <c r="C12" s="275" t="str">
        <f>IF(ใบรายชื่อ!C12="","",ใบรายชื่อ!C12)</f>
        <v>นายศักดินนท์ เหลือมพล</v>
      </c>
      <c r="D12" s="276"/>
      <c r="E12" s="277"/>
      <c r="F12" s="114"/>
      <c r="G12" s="6"/>
      <c r="H12" s="6"/>
      <c r="I12" s="6"/>
      <c r="J12" s="6"/>
      <c r="K12" s="106"/>
      <c r="L12" s="107"/>
      <c r="M12" s="107"/>
      <c r="N12" s="96">
        <f t="shared" si="0"/>
        <v>0</v>
      </c>
      <c r="O12" s="96" t="str">
        <f t="shared" si="1"/>
        <v>ไม่ผ่าน</v>
      </c>
    </row>
    <row r="13" spans="1:15" ht="21.6" customHeight="1">
      <c r="A13" s="96">
        <f>ใบรายชื่อ!A13</f>
        <v>8</v>
      </c>
      <c r="B13" s="96" t="str">
        <f>IF(ใบรายชื่อ!B13="","",ใบรายชื่อ!B13)</f>
        <v>03979</v>
      </c>
      <c r="C13" s="275" t="str">
        <f>IF(ใบรายชื่อ!C13="","",ใบรายชื่อ!C13)</f>
        <v>นายสหรัฐ ขันทะรักษา</v>
      </c>
      <c r="D13" s="276"/>
      <c r="E13" s="277"/>
      <c r="F13" s="114"/>
      <c r="G13" s="6"/>
      <c r="H13" s="6"/>
      <c r="I13" s="6"/>
      <c r="J13" s="6"/>
      <c r="K13" s="106"/>
      <c r="L13" s="107"/>
      <c r="M13" s="107"/>
      <c r="N13" s="96">
        <f t="shared" si="0"/>
        <v>0</v>
      </c>
      <c r="O13" s="96" t="str">
        <f t="shared" si="1"/>
        <v>ไม่ผ่าน</v>
      </c>
    </row>
    <row r="14" spans="1:15" ht="21.6" customHeight="1">
      <c r="A14" s="96">
        <f>ใบรายชื่อ!A14</f>
        <v>9</v>
      </c>
      <c r="B14" s="96" t="str">
        <f>IF(ใบรายชื่อ!B14="","",ใบรายชื่อ!B14)</f>
        <v>03980</v>
      </c>
      <c r="C14" s="275" t="str">
        <f>IF(ใบรายชื่อ!C14="","",ใบรายชื่อ!C14)</f>
        <v>นายอนุพน ประทาน</v>
      </c>
      <c r="D14" s="276"/>
      <c r="E14" s="277"/>
      <c r="F14" s="114"/>
      <c r="G14" s="6"/>
      <c r="H14" s="6"/>
      <c r="I14" s="6"/>
      <c r="J14" s="6"/>
      <c r="K14" s="106"/>
      <c r="L14" s="107"/>
      <c r="M14" s="107"/>
      <c r="N14" s="96">
        <f t="shared" si="0"/>
        <v>0</v>
      </c>
      <c r="O14" s="96" t="str">
        <f t="shared" si="1"/>
        <v>ไม่ผ่าน</v>
      </c>
    </row>
    <row r="15" spans="1:15" ht="21.6" customHeight="1">
      <c r="A15" s="96">
        <f>ใบรายชื่อ!A15</f>
        <v>10</v>
      </c>
      <c r="B15" s="96" t="str">
        <f>IF(ใบรายชื่อ!B15="","",ใบรายชื่อ!B15)</f>
        <v>03981</v>
      </c>
      <c r="C15" s="275" t="str">
        <f>IF(ใบรายชื่อ!C15="","",ใบรายชื่อ!C15)</f>
        <v>นายอัครศาสน์ แดงดี</v>
      </c>
      <c r="D15" s="276"/>
      <c r="E15" s="277"/>
      <c r="F15" s="114"/>
      <c r="G15" s="6"/>
      <c r="H15" s="6"/>
      <c r="I15" s="6"/>
      <c r="J15" s="6"/>
      <c r="K15" s="106"/>
      <c r="L15" s="107"/>
      <c r="M15" s="107"/>
      <c r="N15" s="96">
        <f t="shared" si="0"/>
        <v>0</v>
      </c>
      <c r="O15" s="96" t="str">
        <f t="shared" si="1"/>
        <v>ไม่ผ่าน</v>
      </c>
    </row>
    <row r="16" spans="1:15" ht="21.6" customHeight="1">
      <c r="A16" s="96">
        <f>ใบรายชื่อ!A16</f>
        <v>11</v>
      </c>
      <c r="B16" s="96" t="str">
        <f>IF(ใบรายชื่อ!B16="","",ใบรายชื่อ!B16)</f>
        <v>03984</v>
      </c>
      <c r="C16" s="275" t="str">
        <f>IF(ใบรายชื่อ!C16="","",ใบรายชื่อ!C16)</f>
        <v>น.ส.ธิดาพร วงษ์โชติ</v>
      </c>
      <c r="D16" s="276"/>
      <c r="E16" s="277"/>
      <c r="F16" s="114"/>
      <c r="G16" s="6"/>
      <c r="H16" s="6"/>
      <c r="I16" s="6"/>
      <c r="J16" s="6"/>
      <c r="K16" s="106"/>
      <c r="L16" s="107"/>
      <c r="M16" s="107"/>
      <c r="N16" s="96">
        <f t="shared" si="0"/>
        <v>0</v>
      </c>
      <c r="O16" s="96" t="str">
        <f t="shared" si="1"/>
        <v>ไม่ผ่าน</v>
      </c>
    </row>
    <row r="17" spans="1:15" ht="21.6" customHeight="1">
      <c r="A17" s="96">
        <f>ใบรายชื่อ!A17</f>
        <v>12</v>
      </c>
      <c r="B17" s="96" t="str">
        <f>IF(ใบรายชื่อ!B17="","",ใบรายชื่อ!B17)</f>
        <v>03985</v>
      </c>
      <c r="C17" s="275" t="str">
        <f>IF(ใบรายชื่อ!C17="","",ใบรายชื่อ!C17)</f>
        <v>น.ส.พรพิมล ปะตังถาเน</v>
      </c>
      <c r="D17" s="276"/>
      <c r="E17" s="277"/>
      <c r="F17" s="114"/>
      <c r="G17" s="6"/>
      <c r="H17" s="6"/>
      <c r="I17" s="6"/>
      <c r="J17" s="6"/>
      <c r="K17" s="106"/>
      <c r="L17" s="107"/>
      <c r="M17" s="107"/>
      <c r="N17" s="96">
        <f t="shared" si="0"/>
        <v>0</v>
      </c>
      <c r="O17" s="96" t="str">
        <f t="shared" si="1"/>
        <v>ไม่ผ่าน</v>
      </c>
    </row>
    <row r="18" spans="1:15" ht="21.6" customHeight="1">
      <c r="A18" s="96">
        <f>ใบรายชื่อ!A18</f>
        <v>13</v>
      </c>
      <c r="B18" s="96" t="str">
        <f>IF(ใบรายชื่อ!B18="","",ใบรายชื่อ!B18)</f>
        <v>03986</v>
      </c>
      <c r="C18" s="275" t="str">
        <f>IF(ใบรายชื่อ!C18="","",ใบรายชื่อ!C18)</f>
        <v>น.ส.พัชริดา ทวยบุญ</v>
      </c>
      <c r="D18" s="276"/>
      <c r="E18" s="277"/>
      <c r="F18" s="114"/>
      <c r="G18" s="6"/>
      <c r="H18" s="6"/>
      <c r="I18" s="6"/>
      <c r="J18" s="6"/>
      <c r="K18" s="106"/>
      <c r="L18" s="107"/>
      <c r="M18" s="107"/>
      <c r="N18" s="96">
        <f t="shared" si="0"/>
        <v>0</v>
      </c>
      <c r="O18" s="96" t="str">
        <f t="shared" si="1"/>
        <v>ไม่ผ่าน</v>
      </c>
    </row>
    <row r="19" spans="1:15" ht="21.6" customHeight="1">
      <c r="A19" s="96">
        <f>ใบรายชื่อ!A19</f>
        <v>14</v>
      </c>
      <c r="B19" s="96" t="str">
        <f>IF(ใบรายชื่อ!B19="","",ใบรายชื่อ!B19)</f>
        <v>03988</v>
      </c>
      <c r="C19" s="275" t="str">
        <f>IF(ใบรายชื่อ!C19="","",ใบรายชื่อ!C19)</f>
        <v>น.ส.พิไลวรรณ ปิ่นนะโรจน์</v>
      </c>
      <c r="D19" s="276"/>
      <c r="E19" s="277"/>
      <c r="F19" s="114"/>
      <c r="G19" s="6"/>
      <c r="H19" s="6"/>
      <c r="I19" s="6"/>
      <c r="J19" s="6"/>
      <c r="K19" s="106"/>
      <c r="L19" s="107"/>
      <c r="M19" s="107"/>
      <c r="N19" s="96">
        <f t="shared" si="0"/>
        <v>0</v>
      </c>
      <c r="O19" s="96" t="str">
        <f t="shared" si="1"/>
        <v>ไม่ผ่าน</v>
      </c>
    </row>
    <row r="20" spans="1:15" ht="21.6" customHeight="1">
      <c r="A20" s="96">
        <f>ใบรายชื่อ!A20</f>
        <v>15</v>
      </c>
      <c r="B20" s="96" t="str">
        <f>IF(ใบรายชื่อ!B20="","",ใบรายชื่อ!B20)</f>
        <v>03989</v>
      </c>
      <c r="C20" s="275" t="str">
        <f>IF(ใบรายชื่อ!C20="","",ใบรายชื่อ!C20)</f>
        <v>น.ส.ภณิตา เทียงดา</v>
      </c>
      <c r="D20" s="276"/>
      <c r="E20" s="277"/>
      <c r="F20" s="114"/>
      <c r="G20" s="6"/>
      <c r="H20" s="6"/>
      <c r="I20" s="6"/>
      <c r="J20" s="6"/>
      <c r="K20" s="106"/>
      <c r="L20" s="107"/>
      <c r="M20" s="107"/>
      <c r="N20" s="96">
        <f t="shared" si="0"/>
        <v>0</v>
      </c>
      <c r="O20" s="96" t="str">
        <f t="shared" si="1"/>
        <v>ไม่ผ่าน</v>
      </c>
    </row>
    <row r="21" spans="1:15" ht="21.6" customHeight="1">
      <c r="A21" s="96">
        <f>ใบรายชื่อ!A21</f>
        <v>16</v>
      </c>
      <c r="B21" s="96" t="str">
        <f>IF(ใบรายชื่อ!B21="","",ใบรายชื่อ!B21)</f>
        <v>03991</v>
      </c>
      <c r="C21" s="275" t="str">
        <f>IF(ใบรายชื่อ!C21="","",ใบรายชื่อ!C21)</f>
        <v>น.ส.รัตนาวดี สุวรรณแสน</v>
      </c>
      <c r="D21" s="276"/>
      <c r="E21" s="277"/>
      <c r="F21" s="114"/>
      <c r="G21" s="6"/>
      <c r="H21" s="6"/>
      <c r="I21" s="6"/>
      <c r="J21" s="6"/>
      <c r="K21" s="106"/>
      <c r="L21" s="107"/>
      <c r="M21" s="107"/>
      <c r="N21" s="96">
        <f t="shared" si="0"/>
        <v>0</v>
      </c>
      <c r="O21" s="96" t="str">
        <f t="shared" si="1"/>
        <v>ไม่ผ่าน</v>
      </c>
    </row>
    <row r="22" spans="1:15" ht="21.6" customHeight="1">
      <c r="A22" s="96">
        <f>ใบรายชื่อ!A22</f>
        <v>17</v>
      </c>
      <c r="B22" s="96" t="str">
        <f>IF(ใบรายชื่อ!B22="","",ใบรายชื่อ!B22)</f>
        <v>03994</v>
      </c>
      <c r="C22" s="275" t="str">
        <f>IF(ใบรายชื่อ!C22="","",ใบรายชื่อ!C22)</f>
        <v>น.ส.ศิริวรรณ วิเศษดี</v>
      </c>
      <c r="D22" s="276"/>
      <c r="E22" s="277"/>
      <c r="F22" s="114"/>
      <c r="G22" s="6"/>
      <c r="H22" s="6"/>
      <c r="I22" s="6"/>
      <c r="J22" s="6"/>
      <c r="K22" s="106"/>
      <c r="L22" s="107"/>
      <c r="M22" s="107"/>
      <c r="N22" s="96">
        <f t="shared" si="0"/>
        <v>0</v>
      </c>
      <c r="O22" s="96" t="str">
        <f t="shared" si="1"/>
        <v>ไม่ผ่าน</v>
      </c>
    </row>
    <row r="23" spans="1:15" ht="21.6" customHeight="1">
      <c r="A23" s="96">
        <f>ใบรายชื่อ!A23</f>
        <v>18</v>
      </c>
      <c r="B23" s="96" t="str">
        <f>IF(ใบรายชื่อ!B23="","",ใบรายชื่อ!B23)</f>
        <v>04005</v>
      </c>
      <c r="C23" s="275" t="str">
        <f>IF(ใบรายชื่อ!C23="","",ใบรายชื่อ!C23)</f>
        <v>น.ส.ชลธิชา ยาวศิริ</v>
      </c>
      <c r="D23" s="276"/>
      <c r="E23" s="277"/>
      <c r="F23" s="114"/>
      <c r="G23" s="6"/>
      <c r="H23" s="6"/>
      <c r="I23" s="6"/>
      <c r="J23" s="6"/>
      <c r="K23" s="106"/>
      <c r="L23" s="107"/>
      <c r="M23" s="107"/>
      <c r="N23" s="96">
        <f t="shared" si="0"/>
        <v>0</v>
      </c>
      <c r="O23" s="96" t="str">
        <f t="shared" si="1"/>
        <v>ไม่ผ่าน</v>
      </c>
    </row>
    <row r="24" spans="1:15" ht="21.6" customHeight="1">
      <c r="A24" s="96">
        <f>ใบรายชื่อ!A24</f>
        <v>19</v>
      </c>
      <c r="B24" s="96" t="str">
        <f>IF(ใบรายชื่อ!B24="","",ใบรายชื่อ!B24)</f>
        <v>03995</v>
      </c>
      <c r="C24" s="275" t="str">
        <f>IF(ใบรายชื่อ!C24="","",ใบรายชื่อ!C24)</f>
        <v>น.ส.ศิริวิภา แก้วยา</v>
      </c>
      <c r="D24" s="276"/>
      <c r="E24" s="277"/>
      <c r="F24" s="114"/>
      <c r="G24" s="6"/>
      <c r="H24" s="6"/>
      <c r="I24" s="6"/>
      <c r="J24" s="6"/>
      <c r="K24" s="106"/>
      <c r="L24" s="107"/>
      <c r="M24" s="107"/>
      <c r="N24" s="96">
        <f t="shared" si="0"/>
        <v>0</v>
      </c>
      <c r="O24" s="96" t="str">
        <f t="shared" si="1"/>
        <v>ไม่ผ่าน</v>
      </c>
    </row>
    <row r="25" spans="1:15" ht="21.6" customHeight="1">
      <c r="A25" s="96">
        <f>ใบรายชื่อ!A25</f>
        <v>20</v>
      </c>
      <c r="B25" s="96" t="str">
        <f>IF(ใบรายชื่อ!B25="","",ใบรายชื่อ!B25)</f>
        <v/>
      </c>
      <c r="C25" s="275" t="str">
        <f>IF(ใบรายชื่อ!C25="","",ใบรายชื่อ!C25)</f>
        <v/>
      </c>
      <c r="D25" s="276"/>
      <c r="E25" s="277"/>
      <c r="F25" s="114"/>
      <c r="G25" s="6"/>
      <c r="H25" s="6"/>
      <c r="I25" s="6"/>
      <c r="J25" s="6"/>
      <c r="K25" s="106"/>
      <c r="L25" s="107"/>
      <c r="M25" s="107"/>
      <c r="N25" s="96" t="str">
        <f t="shared" si="0"/>
        <v/>
      </c>
      <c r="O25" s="96" t="str">
        <f t="shared" si="1"/>
        <v/>
      </c>
    </row>
    <row r="26" spans="1:15" ht="21.6" customHeight="1">
      <c r="A26" s="96">
        <f>ใบรายชื่อ!A26</f>
        <v>21</v>
      </c>
      <c r="B26" s="96" t="str">
        <f>IF(ใบรายชื่อ!B26="","",ใบรายชื่อ!B26)</f>
        <v/>
      </c>
      <c r="C26" s="275" t="str">
        <f>IF(ใบรายชื่อ!C26="","",ใบรายชื่อ!C26)</f>
        <v/>
      </c>
      <c r="D26" s="276"/>
      <c r="E26" s="277"/>
      <c r="F26" s="114"/>
      <c r="G26" s="6"/>
      <c r="H26" s="6"/>
      <c r="I26" s="6"/>
      <c r="J26" s="6"/>
      <c r="K26" s="106"/>
      <c r="L26" s="107"/>
      <c r="M26" s="107"/>
      <c r="N26" s="96" t="str">
        <f t="shared" si="0"/>
        <v/>
      </c>
      <c r="O26" s="96" t="str">
        <f t="shared" si="1"/>
        <v/>
      </c>
    </row>
    <row r="27" spans="1:15" ht="21.6" customHeight="1">
      <c r="A27" s="96">
        <f>ใบรายชื่อ!A27</f>
        <v>22</v>
      </c>
      <c r="B27" s="96" t="str">
        <f>IF(ใบรายชื่อ!B27="","",ใบรายชื่อ!B27)</f>
        <v/>
      </c>
      <c r="C27" s="275" t="str">
        <f>IF(ใบรายชื่อ!C27="","",ใบรายชื่อ!C27)</f>
        <v/>
      </c>
      <c r="D27" s="276"/>
      <c r="E27" s="277"/>
      <c r="F27" s="114"/>
      <c r="G27" s="6"/>
      <c r="H27" s="6"/>
      <c r="I27" s="6"/>
      <c r="J27" s="6"/>
      <c r="K27" s="106"/>
      <c r="L27" s="107"/>
      <c r="M27" s="107"/>
      <c r="N27" s="96" t="str">
        <f t="shared" si="0"/>
        <v/>
      </c>
      <c r="O27" s="96" t="str">
        <f t="shared" si="1"/>
        <v/>
      </c>
    </row>
    <row r="28" spans="1:15" ht="21.6" customHeight="1">
      <c r="A28" s="96">
        <f>ใบรายชื่อ!A28</f>
        <v>23</v>
      </c>
      <c r="B28" s="96" t="str">
        <f>IF(ใบรายชื่อ!B28="","",ใบรายชื่อ!B28)</f>
        <v/>
      </c>
      <c r="C28" s="275" t="str">
        <f>IF(ใบรายชื่อ!C28="","",ใบรายชื่อ!C28)</f>
        <v/>
      </c>
      <c r="D28" s="276"/>
      <c r="E28" s="277"/>
      <c r="F28" s="114"/>
      <c r="G28" s="6"/>
      <c r="H28" s="6"/>
      <c r="I28" s="6"/>
      <c r="J28" s="6"/>
      <c r="K28" s="106"/>
      <c r="L28" s="107"/>
      <c r="M28" s="107"/>
      <c r="N28" s="96" t="str">
        <f t="shared" si="0"/>
        <v/>
      </c>
      <c r="O28" s="96" t="str">
        <f t="shared" si="1"/>
        <v/>
      </c>
    </row>
    <row r="29" spans="1:15" ht="21.6" customHeight="1">
      <c r="A29" s="96">
        <f>ใบรายชื่อ!A29</f>
        <v>24</v>
      </c>
      <c r="B29" s="96" t="str">
        <f>IF(ใบรายชื่อ!B29="","",ใบรายชื่อ!B29)</f>
        <v/>
      </c>
      <c r="C29" s="275" t="str">
        <f>IF(ใบรายชื่อ!C29="","",ใบรายชื่อ!C29)</f>
        <v/>
      </c>
      <c r="D29" s="276"/>
      <c r="E29" s="277"/>
      <c r="F29" s="114"/>
      <c r="G29" s="6"/>
      <c r="H29" s="6"/>
      <c r="I29" s="6"/>
      <c r="J29" s="6"/>
      <c r="K29" s="106"/>
      <c r="L29" s="107"/>
      <c r="M29" s="107"/>
      <c r="N29" s="96" t="str">
        <f t="shared" si="0"/>
        <v/>
      </c>
      <c r="O29" s="96" t="str">
        <f t="shared" si="1"/>
        <v/>
      </c>
    </row>
    <row r="30" spans="1:15" ht="21.6" customHeight="1">
      <c r="A30" s="96">
        <f>ใบรายชื่อ!A30</f>
        <v>25</v>
      </c>
      <c r="B30" s="96" t="str">
        <f>IF(ใบรายชื่อ!B30="","",ใบรายชื่อ!B30)</f>
        <v/>
      </c>
      <c r="C30" s="275" t="str">
        <f>IF(ใบรายชื่อ!C30="","",ใบรายชื่อ!C30)</f>
        <v/>
      </c>
      <c r="D30" s="276"/>
      <c r="E30" s="277"/>
      <c r="F30" s="114"/>
      <c r="G30" s="6"/>
      <c r="H30" s="6"/>
      <c r="I30" s="6"/>
      <c r="J30" s="6"/>
      <c r="K30" s="106"/>
      <c r="L30" s="107"/>
      <c r="M30" s="107"/>
      <c r="N30" s="96" t="str">
        <f t="shared" si="0"/>
        <v/>
      </c>
      <c r="O30" s="96" t="str">
        <f t="shared" si="1"/>
        <v/>
      </c>
    </row>
    <row r="31" spans="1:15" ht="21.6" customHeight="1">
      <c r="A31" s="96">
        <f>ใบรายชื่อ!A31</f>
        <v>26</v>
      </c>
      <c r="B31" s="96" t="str">
        <f>IF(ใบรายชื่อ!B31="","",ใบรายชื่อ!B31)</f>
        <v/>
      </c>
      <c r="C31" s="275" t="str">
        <f>IF(ใบรายชื่อ!C31="","",ใบรายชื่อ!C31)</f>
        <v/>
      </c>
      <c r="D31" s="276"/>
      <c r="E31" s="277"/>
      <c r="F31" s="114"/>
      <c r="G31" s="6"/>
      <c r="H31" s="6"/>
      <c r="I31" s="6"/>
      <c r="J31" s="6"/>
      <c r="K31" s="106"/>
      <c r="L31" s="107"/>
      <c r="M31" s="107"/>
      <c r="N31" s="96" t="str">
        <f t="shared" si="0"/>
        <v/>
      </c>
      <c r="O31" s="96" t="str">
        <f t="shared" si="1"/>
        <v/>
      </c>
    </row>
    <row r="32" spans="1:15" ht="21.6" customHeight="1">
      <c r="A32" s="96">
        <f>ใบรายชื่อ!A32</f>
        <v>27</v>
      </c>
      <c r="B32" s="96" t="str">
        <f>IF(ใบรายชื่อ!B32="","",ใบรายชื่อ!B32)</f>
        <v/>
      </c>
      <c r="C32" s="275" t="str">
        <f>IF(ใบรายชื่อ!C32="","",ใบรายชื่อ!C32)</f>
        <v/>
      </c>
      <c r="D32" s="276"/>
      <c r="E32" s="277"/>
      <c r="F32" s="114"/>
      <c r="G32" s="6"/>
      <c r="H32" s="6"/>
      <c r="I32" s="6"/>
      <c r="J32" s="6"/>
      <c r="K32" s="106"/>
      <c r="L32" s="107"/>
      <c r="M32" s="107"/>
      <c r="N32" s="96" t="str">
        <f t="shared" si="0"/>
        <v/>
      </c>
      <c r="O32" s="96" t="str">
        <f t="shared" si="1"/>
        <v/>
      </c>
    </row>
    <row r="33" spans="1:15" ht="21.6" customHeight="1">
      <c r="A33" s="96">
        <f>ใบรายชื่อ!A33</f>
        <v>28</v>
      </c>
      <c r="B33" s="96" t="str">
        <f>IF(ใบรายชื่อ!B33="","",ใบรายชื่อ!B33)</f>
        <v/>
      </c>
      <c r="C33" s="275" t="str">
        <f>IF(ใบรายชื่อ!C33="","",ใบรายชื่อ!C33)</f>
        <v/>
      </c>
      <c r="D33" s="276"/>
      <c r="E33" s="277"/>
      <c r="F33" s="114"/>
      <c r="G33" s="6"/>
      <c r="H33" s="6"/>
      <c r="I33" s="6"/>
      <c r="J33" s="6"/>
      <c r="K33" s="106"/>
      <c r="L33" s="107"/>
      <c r="M33" s="107"/>
      <c r="N33" s="96" t="str">
        <f t="shared" si="0"/>
        <v/>
      </c>
      <c r="O33" s="96" t="str">
        <f t="shared" si="1"/>
        <v/>
      </c>
    </row>
    <row r="34" spans="1:15" ht="21.6" customHeight="1">
      <c r="A34" s="96">
        <f>ใบรายชื่อ!A34</f>
        <v>29</v>
      </c>
      <c r="B34" s="96" t="str">
        <f>IF(ใบรายชื่อ!B34="","",ใบรายชื่อ!B34)</f>
        <v/>
      </c>
      <c r="C34" s="275" t="str">
        <f>IF(ใบรายชื่อ!C34="","",ใบรายชื่อ!C34)</f>
        <v/>
      </c>
      <c r="D34" s="276"/>
      <c r="E34" s="277"/>
      <c r="F34" s="105"/>
      <c r="G34" s="106"/>
      <c r="H34" s="106"/>
      <c r="I34" s="106"/>
      <c r="J34" s="106"/>
      <c r="K34" s="106"/>
      <c r="L34" s="107"/>
      <c r="M34" s="107"/>
      <c r="N34" s="96" t="str">
        <f t="shared" si="0"/>
        <v/>
      </c>
      <c r="O34" s="96" t="str">
        <f t="shared" si="1"/>
        <v/>
      </c>
    </row>
    <row r="35" spans="1:15" ht="21.6" customHeight="1">
      <c r="A35" s="96">
        <f>ใบรายชื่อ!A35</f>
        <v>30</v>
      </c>
      <c r="B35" s="96" t="str">
        <f>IF(ใบรายชื่อ!B35="","",ใบรายชื่อ!B35)</f>
        <v/>
      </c>
      <c r="C35" s="275" t="str">
        <f>IF(ใบรายชื่อ!C35="","",ใบรายชื่อ!C35)</f>
        <v/>
      </c>
      <c r="D35" s="276"/>
      <c r="E35" s="277"/>
      <c r="F35" s="108"/>
      <c r="G35" s="106"/>
      <c r="H35" s="106"/>
      <c r="I35" s="106"/>
      <c r="J35" s="106"/>
      <c r="K35" s="106"/>
      <c r="L35" s="107"/>
      <c r="M35" s="107"/>
      <c r="N35" s="96" t="str">
        <f t="shared" si="0"/>
        <v/>
      </c>
      <c r="O35" s="96" t="str">
        <f t="shared" si="1"/>
        <v/>
      </c>
    </row>
    <row r="36" spans="1:15">
      <c r="O36" s="112"/>
    </row>
    <row r="37" spans="1:15">
      <c r="O37" s="112"/>
    </row>
    <row r="38" spans="1:15">
      <c r="O38" s="112"/>
    </row>
    <row r="39" spans="1:15">
      <c r="O39" s="112"/>
    </row>
  </sheetData>
  <sheetProtection password="A64C" sheet="1" objects="1" scenarios="1"/>
  <mergeCells count="43">
    <mergeCell ref="C6:E6"/>
    <mergeCell ref="C7:E7"/>
    <mergeCell ref="C8:E8"/>
    <mergeCell ref="C9:E9"/>
    <mergeCell ref="C10:E10"/>
    <mergeCell ref="C11:E11"/>
    <mergeCell ref="C34:E34"/>
    <mergeCell ref="C35:E35"/>
    <mergeCell ref="C26:E26"/>
    <mergeCell ref="C27:E27"/>
    <mergeCell ref="C28:E28"/>
    <mergeCell ref="C29:E29"/>
    <mergeCell ref="C30:E30"/>
    <mergeCell ref="C14:E14"/>
    <mergeCell ref="C15:E15"/>
    <mergeCell ref="C12:E12"/>
    <mergeCell ref="C13:E13"/>
    <mergeCell ref="C16:E16"/>
    <mergeCell ref="C17:E17"/>
    <mergeCell ref="C18:E18"/>
    <mergeCell ref="C19:E19"/>
    <mergeCell ref="C20:E20"/>
    <mergeCell ref="C31:E31"/>
    <mergeCell ref="C32:E32"/>
    <mergeCell ref="C33:E33"/>
    <mergeCell ref="C21:E21"/>
    <mergeCell ref="C22:E22"/>
    <mergeCell ref="C23:E23"/>
    <mergeCell ref="C24:E24"/>
    <mergeCell ref="C25:E25"/>
    <mergeCell ref="A2:E2"/>
    <mergeCell ref="O3:O5"/>
    <mergeCell ref="M1:N1"/>
    <mergeCell ref="F3:M3"/>
    <mergeCell ref="N3:N5"/>
    <mergeCell ref="A1:B1"/>
    <mergeCell ref="C1:E1"/>
    <mergeCell ref="F1:G1"/>
    <mergeCell ref="H1:I1"/>
    <mergeCell ref="J1:K1"/>
    <mergeCell ref="A3:A5"/>
    <mergeCell ref="B3:B5"/>
    <mergeCell ref="C3:E5"/>
  </mergeCells>
  <dataValidations count="1">
    <dataValidation type="whole" allowBlank="1" showInputMessage="1" showErrorMessage="1" sqref="F6:J35">
      <formula1>0</formula1>
      <formula2>3</formula2>
    </dataValidation>
  </dataValidations>
  <pageMargins left="0.70866141732283472" right="0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showWhiteSpace="0" zoomScale="115" zoomScaleNormal="115" zoomScaleSheetLayoutView="130" zoomScalePageLayoutView="70" workbookViewId="0">
      <selection activeCell="S6" sqref="S6"/>
    </sheetView>
  </sheetViews>
  <sheetFormatPr defaultColWidth="9.140625" defaultRowHeight="24"/>
  <cols>
    <col min="1" max="14" width="5" style="57" customWidth="1"/>
    <col min="15" max="15" width="7.5703125" style="57" customWidth="1"/>
    <col min="16" max="16384" width="9.140625" style="57"/>
  </cols>
  <sheetData>
    <row r="1" spans="1:17" s="28" customFormat="1" ht="21.6" customHeight="1">
      <c r="A1" s="229" t="s">
        <v>8</v>
      </c>
      <c r="B1" s="229"/>
      <c r="C1" s="305" t="str">
        <f>ข้อมูลพื้นฐาน!D6</f>
        <v>ออกแบบและเทคโนโลยี</v>
      </c>
      <c r="D1" s="305"/>
      <c r="E1" s="305"/>
      <c r="F1" s="305"/>
      <c r="G1" s="305"/>
      <c r="H1" s="229" t="s">
        <v>9</v>
      </c>
      <c r="I1" s="229"/>
      <c r="J1" s="229" t="str">
        <f>ข้อมูลพื้นฐาน!D7</f>
        <v>ว32102</v>
      </c>
      <c r="K1" s="229"/>
      <c r="L1" s="161" t="s">
        <v>51</v>
      </c>
      <c r="M1" s="161"/>
      <c r="N1" s="142">
        <f>ข้อมูลพื้นฐาน!B11</f>
        <v>1</v>
      </c>
      <c r="O1" s="229" t="s">
        <v>7</v>
      </c>
      <c r="P1" s="229"/>
      <c r="Q1" s="55">
        <f>ข้อมูลพื้นฐาน!B10</f>
        <v>2569</v>
      </c>
    </row>
    <row r="2" spans="1:17" s="28" customFormat="1" ht="21.6" customHeight="1">
      <c r="A2" s="215" t="s">
        <v>59</v>
      </c>
      <c r="B2" s="215"/>
      <c r="C2" s="215"/>
      <c r="D2" s="215"/>
      <c r="E2" s="215"/>
      <c r="F2" s="143">
        <f>ข้อมูลพื้นฐาน!D2</f>
        <v>5</v>
      </c>
      <c r="G2" s="28" t="s">
        <v>5</v>
      </c>
      <c r="H2" s="33">
        <f>ข้อมูลพื้นฐาน!D3</f>
        <v>1</v>
      </c>
      <c r="I2" s="33"/>
      <c r="L2" s="33" t="s">
        <v>11</v>
      </c>
      <c r="M2" s="33"/>
      <c r="N2" s="142">
        <f>ข้อมูลพื้นฐาน!D8</f>
        <v>1</v>
      </c>
      <c r="O2" s="33" t="s">
        <v>12</v>
      </c>
    </row>
    <row r="3" spans="1:17" ht="20.25" customHeight="1"/>
    <row r="4" spans="1:17">
      <c r="B4" s="298" t="s">
        <v>30</v>
      </c>
      <c r="C4" s="298"/>
      <c r="D4" s="298"/>
      <c r="E4" s="298"/>
      <c r="F4" s="298"/>
      <c r="G4" s="298"/>
      <c r="H4" s="298"/>
      <c r="I4" s="298"/>
      <c r="J4" s="298"/>
      <c r="K4" s="298"/>
      <c r="L4" s="298"/>
      <c r="M4" s="298"/>
      <c r="N4" s="298"/>
      <c r="O4" s="298"/>
      <c r="P4" s="298"/>
    </row>
    <row r="15" spans="1:17" ht="15.75" customHeight="1"/>
    <row r="18" spans="1:17">
      <c r="A18" s="299" t="s">
        <v>98</v>
      </c>
      <c r="B18" s="299"/>
      <c r="C18" s="299"/>
      <c r="D18" s="299"/>
      <c r="E18" s="299"/>
      <c r="F18" s="299"/>
      <c r="G18" s="299"/>
      <c r="H18" s="299"/>
      <c r="I18" s="299"/>
      <c r="J18" s="299"/>
      <c r="K18" s="299"/>
      <c r="L18" s="299"/>
      <c r="M18" s="299"/>
      <c r="N18" s="299"/>
      <c r="O18" s="299"/>
      <c r="P18" s="299"/>
      <c r="Q18" s="299"/>
    </row>
    <row r="19" spans="1:17">
      <c r="A19" s="300" t="s">
        <v>96</v>
      </c>
      <c r="B19" s="300"/>
      <c r="C19" s="301" t="s">
        <v>97</v>
      </c>
      <c r="D19" s="302"/>
      <c r="E19" s="302"/>
      <c r="F19" s="302"/>
      <c r="G19" s="302"/>
      <c r="H19" s="302"/>
      <c r="I19" s="302"/>
      <c r="J19" s="302"/>
      <c r="K19" s="302"/>
      <c r="L19" s="303"/>
      <c r="M19" s="58" t="s">
        <v>92</v>
      </c>
      <c r="N19" s="58" t="s">
        <v>93</v>
      </c>
      <c r="O19" s="58" t="s">
        <v>94</v>
      </c>
      <c r="P19" s="58" t="s">
        <v>95</v>
      </c>
      <c r="Q19" s="58" t="s">
        <v>38</v>
      </c>
    </row>
    <row r="20" spans="1:17">
      <c r="A20" s="304"/>
      <c r="B20" s="304"/>
      <c r="C20" s="295"/>
      <c r="D20" s="296"/>
      <c r="E20" s="296"/>
      <c r="F20" s="296"/>
      <c r="G20" s="296"/>
      <c r="H20" s="296"/>
      <c r="I20" s="296"/>
      <c r="J20" s="296"/>
      <c r="K20" s="296"/>
      <c r="L20" s="297"/>
      <c r="M20" s="144"/>
      <c r="N20" s="144"/>
      <c r="O20" s="144"/>
      <c r="P20" s="144"/>
      <c r="Q20" s="144"/>
    </row>
    <row r="21" spans="1:17">
      <c r="A21" s="285"/>
      <c r="B21" s="286"/>
      <c r="C21" s="287"/>
      <c r="D21" s="288"/>
      <c r="E21" s="288"/>
      <c r="F21" s="288"/>
      <c r="G21" s="288"/>
      <c r="H21" s="288"/>
      <c r="I21" s="288"/>
      <c r="J21" s="288"/>
      <c r="K21" s="288"/>
      <c r="L21" s="289"/>
      <c r="M21" s="145"/>
      <c r="N21" s="145"/>
      <c r="O21" s="145"/>
      <c r="P21" s="145"/>
      <c r="Q21" s="145"/>
    </row>
    <row r="22" spans="1:17">
      <c r="A22" s="290"/>
      <c r="B22" s="291"/>
      <c r="C22" s="295"/>
      <c r="D22" s="296"/>
      <c r="E22" s="296"/>
      <c r="F22" s="296"/>
      <c r="G22" s="296"/>
      <c r="H22" s="296"/>
      <c r="I22" s="296"/>
      <c r="J22" s="296"/>
      <c r="K22" s="296"/>
      <c r="L22" s="297"/>
      <c r="M22" s="144"/>
      <c r="N22" s="144"/>
      <c r="O22" s="144"/>
      <c r="P22" s="144"/>
      <c r="Q22" s="144"/>
    </row>
    <row r="23" spans="1:17">
      <c r="A23" s="285"/>
      <c r="B23" s="286"/>
      <c r="C23" s="287"/>
      <c r="D23" s="288"/>
      <c r="E23" s="288"/>
      <c r="F23" s="288"/>
      <c r="G23" s="288"/>
      <c r="H23" s="288"/>
      <c r="I23" s="288"/>
      <c r="J23" s="288"/>
      <c r="K23" s="288"/>
      <c r="L23" s="289"/>
      <c r="M23" s="145"/>
      <c r="N23" s="145"/>
      <c r="O23" s="145"/>
      <c r="P23" s="145"/>
      <c r="Q23" s="145"/>
    </row>
    <row r="24" spans="1:17">
      <c r="A24" s="290"/>
      <c r="B24" s="291"/>
      <c r="C24" s="295"/>
      <c r="D24" s="296"/>
      <c r="E24" s="296"/>
      <c r="F24" s="296"/>
      <c r="G24" s="296"/>
      <c r="H24" s="296"/>
      <c r="I24" s="296"/>
      <c r="J24" s="296"/>
      <c r="K24" s="296"/>
      <c r="L24" s="297"/>
      <c r="M24" s="144"/>
      <c r="N24" s="144"/>
      <c r="O24" s="144"/>
      <c r="P24" s="144"/>
      <c r="Q24" s="144"/>
    </row>
    <row r="25" spans="1:17">
      <c r="A25" s="285"/>
      <c r="B25" s="286"/>
      <c r="C25" s="287"/>
      <c r="D25" s="288"/>
      <c r="E25" s="288"/>
      <c r="F25" s="288"/>
      <c r="G25" s="288"/>
      <c r="H25" s="288"/>
      <c r="I25" s="288"/>
      <c r="J25" s="288"/>
      <c r="K25" s="288"/>
      <c r="L25" s="289"/>
      <c r="M25" s="145"/>
      <c r="N25" s="145"/>
      <c r="O25" s="145"/>
      <c r="P25" s="145"/>
      <c r="Q25" s="145"/>
    </row>
    <row r="26" spans="1:17">
      <c r="A26" s="290"/>
      <c r="B26" s="291"/>
      <c r="C26" s="295"/>
      <c r="D26" s="296"/>
      <c r="E26" s="296"/>
      <c r="F26" s="296"/>
      <c r="G26" s="296"/>
      <c r="H26" s="296"/>
      <c r="I26" s="296"/>
      <c r="J26" s="296"/>
      <c r="K26" s="296"/>
      <c r="L26" s="297"/>
      <c r="M26" s="144"/>
      <c r="N26" s="144"/>
      <c r="O26" s="144"/>
      <c r="P26" s="144"/>
      <c r="Q26" s="144"/>
    </row>
    <row r="27" spans="1:17">
      <c r="A27" s="285"/>
      <c r="B27" s="286"/>
      <c r="C27" s="287"/>
      <c r="D27" s="288"/>
      <c r="E27" s="288"/>
      <c r="F27" s="288"/>
      <c r="G27" s="288"/>
      <c r="H27" s="288"/>
      <c r="I27" s="288"/>
      <c r="J27" s="288"/>
      <c r="K27" s="288"/>
      <c r="L27" s="289"/>
      <c r="M27" s="145"/>
      <c r="N27" s="145"/>
      <c r="O27" s="145"/>
      <c r="P27" s="145"/>
      <c r="Q27" s="145"/>
    </row>
    <row r="28" spans="1:17">
      <c r="A28" s="290"/>
      <c r="B28" s="291"/>
      <c r="C28" s="292"/>
      <c r="D28" s="292"/>
      <c r="E28" s="292"/>
      <c r="F28" s="292"/>
      <c r="G28" s="292"/>
      <c r="H28" s="292"/>
      <c r="I28" s="292"/>
      <c r="J28" s="292"/>
      <c r="K28" s="292"/>
      <c r="L28" s="292"/>
      <c r="M28" s="144"/>
      <c r="N28" s="144"/>
      <c r="O28" s="144"/>
      <c r="P28" s="144"/>
      <c r="Q28" s="144"/>
    </row>
    <row r="29" spans="1:17">
      <c r="A29" s="293"/>
      <c r="B29" s="293"/>
      <c r="C29" s="294"/>
      <c r="D29" s="294"/>
      <c r="E29" s="294"/>
      <c r="F29" s="294"/>
      <c r="G29" s="294"/>
      <c r="H29" s="294"/>
      <c r="I29" s="294"/>
      <c r="J29" s="294"/>
      <c r="K29" s="294"/>
      <c r="L29" s="294"/>
      <c r="M29" s="145"/>
      <c r="N29" s="145"/>
      <c r="O29" s="145"/>
      <c r="P29" s="145"/>
      <c r="Q29" s="145"/>
    </row>
    <row r="30" spans="1:17">
      <c r="A30" s="282"/>
      <c r="B30" s="283"/>
      <c r="C30" s="283"/>
      <c r="D30" s="283"/>
      <c r="E30" s="283"/>
      <c r="F30" s="283"/>
      <c r="G30" s="283"/>
      <c r="H30" s="283"/>
      <c r="I30" s="283"/>
      <c r="J30" s="283"/>
      <c r="K30" s="283"/>
      <c r="L30" s="284"/>
      <c r="M30" s="6"/>
      <c r="N30" s="6"/>
      <c r="O30" s="6"/>
      <c r="P30" s="6"/>
      <c r="Q30" s="6"/>
    </row>
    <row r="31" spans="1:17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</row>
  </sheetData>
  <mergeCells count="32">
    <mergeCell ref="O1:P1"/>
    <mergeCell ref="A20:B20"/>
    <mergeCell ref="C20:L20"/>
    <mergeCell ref="A1:B1"/>
    <mergeCell ref="C1:G1"/>
    <mergeCell ref="H1:I1"/>
    <mergeCell ref="J1:K1"/>
    <mergeCell ref="L1:M1"/>
    <mergeCell ref="A2:E2"/>
    <mergeCell ref="B4:P4"/>
    <mergeCell ref="A18:Q18"/>
    <mergeCell ref="A19:B19"/>
    <mergeCell ref="C19:L19"/>
    <mergeCell ref="A21:B21"/>
    <mergeCell ref="C21:L21"/>
    <mergeCell ref="A22:B22"/>
    <mergeCell ref="C22:L22"/>
    <mergeCell ref="A23:B23"/>
    <mergeCell ref="C23:L23"/>
    <mergeCell ref="A24:B24"/>
    <mergeCell ref="C24:L24"/>
    <mergeCell ref="A25:B25"/>
    <mergeCell ref="C25:L25"/>
    <mergeCell ref="A26:B26"/>
    <mergeCell ref="C26:L26"/>
    <mergeCell ref="A30:L30"/>
    <mergeCell ref="A27:B27"/>
    <mergeCell ref="C27:L27"/>
    <mergeCell ref="A28:B28"/>
    <mergeCell ref="C28:L28"/>
    <mergeCell ref="A29:B29"/>
    <mergeCell ref="C29:L29"/>
  </mergeCells>
  <pageMargins left="0.39370078740157483" right="0" top="0.55118110236220474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2</vt:i4>
      </vt:variant>
    </vt:vector>
  </HeadingPairs>
  <TitlesOfParts>
    <vt:vector size="10" baseType="lpstr">
      <vt:lpstr>ปก</vt:lpstr>
      <vt:lpstr>ข้อมูลพื้นฐาน</vt:lpstr>
      <vt:lpstr>ใบรายชื่อ</vt:lpstr>
      <vt:lpstr>เวลาเรียน</vt:lpstr>
      <vt:lpstr>คะแนน</vt:lpstr>
      <vt:lpstr>คุณลักษณะ</vt:lpstr>
      <vt:lpstr>อ่านคิดเขียน</vt:lpstr>
      <vt:lpstr>สาระเรียนรู้</vt:lpstr>
      <vt:lpstr>คะแนน!Print_Area</vt:lpstr>
      <vt:lpstr>อ่านคิดเขียน!Print_Titles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2026-05-20T16:42:57Z</cp:lastPrinted>
  <dcterms:created xsi:type="dcterms:W3CDTF">2015-07-10T06:09:57Z</dcterms:created>
  <dcterms:modified xsi:type="dcterms:W3CDTF">2026-05-20T16:43:23Z</dcterms:modified>
</cp:coreProperties>
</file>